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8.xml" ContentType="application/vnd.openxmlformats-officedocument.drawing+xml"/>
  <Override PartName="/xl/drawings/drawing9.xml" ContentType="application/vnd.openxmlformats-officedocument.drawing+xml"/>
  <Override PartName="/xl/comments1.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H:\CAOP\Content\StAZ\Februari\Aanpassingen duurzame inzetbaarheid\"/>
    </mc:Choice>
  </mc:AlternateContent>
  <bookViews>
    <workbookView xWindow="28670" yWindow="-140" windowWidth="29070" windowHeight="15750" tabRatio="917"/>
  </bookViews>
  <sheets>
    <sheet name="1. Start" sheetId="1" r:id="rId1"/>
    <sheet name="2. De regeling uitgelegd" sheetId="5" r:id="rId2"/>
    <sheet name="3. Gevolgen van deelname" sheetId="10" r:id="rId3"/>
    <sheet name="4. De regeling" sheetId="8" r:id="rId4"/>
    <sheet name="5. Kan ik deelnemen " sheetId="2" r:id="rId5"/>
    <sheet name="6. Mijn gegevens" sheetId="11" r:id="rId6"/>
    <sheet name="7. Inzicht" sheetId="12" r:id="rId7"/>
    <sheet name="8. Mijn loopbaanpad" sheetId="14" r:id="rId8"/>
    <sheet name="9. Nuttige links" sheetId="17" r:id="rId9"/>
    <sheet name="Bruto-netto" sheetId="13" state="hidden" r:id="rId10"/>
    <sheet name="Rekenblad" sheetId="16" state="hidden" r:id="rId11"/>
    <sheet name="Basistabellen" sheetId="3" state="hidden" r:id="rId12"/>
    <sheet name="Grafiekgegevens" sheetId="15" state="hidden" r:id="rId13"/>
  </sheets>
  <externalReferences>
    <externalReference r:id="rId14"/>
    <externalReference r:id="rId15"/>
    <externalReference r:id="rId16"/>
    <externalReference r:id="rId17"/>
  </externalReferences>
  <definedNames>
    <definedName name="_xlnm.Print_Area" localSheetId="6">'7. Inzicht'!$A$8:$K$43</definedName>
    <definedName name="Dagen_PLB_opname" localSheetId="8">[1]Rekenblad!$C$21</definedName>
    <definedName name="Dagen_PLB_opname">Rekenblad!$C$24</definedName>
    <definedName name="Datum_einde_regeling">'[2]3.Varianten'!#REF!</definedName>
    <definedName name="Duur_dvb">[3]Basiswaarden!#REF!</definedName>
    <definedName name="Einddatum_regeling">[3]Basiswaarden!$C$8</definedName>
    <definedName name="EJU">[3]Basiswaarden!$C$19</definedName>
    <definedName name="Index_WG_premies">[3]Basiswaarden!$D$44</definedName>
    <definedName name="Invoer_selectie_varianten">'[2]3.Varianten'!$E$25</definedName>
    <definedName name="Max_salaris_pensioenopbouw">[3]Basiswaarden!$C$25</definedName>
    <definedName name="Max_uit_pm">[3]Basiswaarden!$C$11</definedName>
    <definedName name="Pensioenfranchise">[3]Basiswaarden!$C$23</definedName>
    <definedName name="Pensioenpremie_WG">[3]Basiswaarden!$C$29</definedName>
    <definedName name="Percentage_betaald_vrijgesteld">'[2]3.Varianten'!$C$22</definedName>
    <definedName name="Percentage_deelname">[3]Basiswaarden!#REF!</definedName>
    <definedName name="Percentage_werk">'[2]3.Varianten'!$C$20</definedName>
    <definedName name="Periode_voor_AOW">[3]Basiswaarden!#REF!</definedName>
    <definedName name="Premieprecentage_pensioen">[3]Basiswaarden!$C$21</definedName>
    <definedName name="Saldo_PLB" localSheetId="8">'[1]6. Mijn gegevens'!$C$39</definedName>
    <definedName name="Saldo_PLB">'6. Mijn gegevens'!$C$39</definedName>
    <definedName name="Startdatum" localSheetId="8">[1]Rekenblad!$C$9</definedName>
    <definedName name="Startdatum">Rekenblad!$C$9</definedName>
    <definedName name="Startjaar">[3]Basiswaarden!$C$4</definedName>
    <definedName name="Subsidie">[3]Basiswaarden!$C$13</definedName>
    <definedName name="Uren_per_jaar">[3]Basiswaarden!$F$19</definedName>
    <definedName name="Uren_per_maand">[3]Basiswaarden!$F$21</definedName>
    <definedName name="Voorwaarde_1">'[4]4. Kan ik deelnemen'!$D$25</definedName>
    <definedName name="Voorwaarde_2">'[4]4. Kan ik deelnemen'!$D$28</definedName>
    <definedName name="Voorwaarde_3">'[4]4. Kan ik deelnemen'!$D$10</definedName>
    <definedName name="Voorwaarde_4">'[4]4. Kan ik deelnemen'!$D$21</definedName>
    <definedName name="Voorwaarde_5">'[4]4. Kan ik deelnemen'!$D$15</definedName>
    <definedName name="Voorwaarde_6">'[4]4. Kan ik deelnemen'!$H$15</definedName>
    <definedName name="Voorwaarde_7">'[4]4. Kan ik deelnemen'!$D$31</definedName>
    <definedName name="VT">[3]Basiswaarden!$C$17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68" i="13" l="1"/>
  <c r="D69" i="13" l="1"/>
  <c r="C69" i="13"/>
  <c r="C54" i="3"/>
  <c r="C6" i="16"/>
  <c r="C39" i="12"/>
  <c r="C22" i="16"/>
  <c r="C23" i="16" s="1"/>
  <c r="C28" i="12" s="1"/>
  <c r="B56" i="11"/>
  <c r="G29" i="16"/>
  <c r="G30" i="16" s="1"/>
  <c r="G28" i="16"/>
  <c r="K30" i="13"/>
  <c r="K31" i="13"/>
  <c r="K32" i="13"/>
  <c r="K33" i="13"/>
  <c r="K34" i="13"/>
  <c r="K29" i="13"/>
  <c r="L69" i="13"/>
  <c r="K69" i="13"/>
  <c r="K68" i="13"/>
  <c r="C67" i="3"/>
  <c r="K70" i="13" s="1"/>
  <c r="C66" i="3"/>
  <c r="C53" i="3"/>
  <c r="C52" i="3"/>
  <c r="K19" i="13"/>
  <c r="L19" i="13"/>
  <c r="L18" i="13"/>
  <c r="K18" i="13"/>
  <c r="E7" i="13"/>
  <c r="B32" i="2"/>
  <c r="B41" i="11"/>
  <c r="B42" i="11"/>
  <c r="D31" i="16"/>
  <c r="C10" i="16"/>
  <c r="D84" i="16" l="1"/>
  <c r="H42" i="16"/>
  <c r="C25" i="16"/>
  <c r="C26" i="16" s="1"/>
  <c r="C35" i="12"/>
  <c r="C7" i="13" l="1"/>
  <c r="C12" i="13"/>
  <c r="D7" i="13" l="1"/>
  <c r="G7" i="13"/>
  <c r="C18" i="13"/>
  <c r="C30" i="13" l="1"/>
  <c r="D18" i="13"/>
  <c r="B93" i="16"/>
  <c r="B94" i="16"/>
  <c r="B95" i="16"/>
  <c r="B96" i="16"/>
  <c r="B92" i="16"/>
  <c r="C51" i="3"/>
  <c r="B25" i="2"/>
  <c r="D83" i="16"/>
  <c r="D82" i="16"/>
  <c r="D81" i="16"/>
  <c r="D76" i="16"/>
  <c r="D75" i="16"/>
  <c r="D74" i="16"/>
  <c r="D73" i="16"/>
  <c r="D70" i="16"/>
  <c r="D69" i="16"/>
  <c r="D68" i="16"/>
  <c r="D40" i="16"/>
  <c r="D85" i="16" l="1"/>
  <c r="D71" i="16"/>
  <c r="D17" i="2" s="1"/>
  <c r="C24" i="16" l="1"/>
  <c r="C8" i="16"/>
  <c r="D44" i="16" l="1"/>
  <c r="C27" i="16"/>
  <c r="C7" i="16"/>
  <c r="C9" i="16" s="1"/>
  <c r="E6" i="16"/>
  <c r="D6" i="16"/>
  <c r="D42" i="16"/>
  <c r="B7" i="15"/>
  <c r="C54" i="16" l="1"/>
  <c r="C11" i="16"/>
  <c r="D29" i="16" s="1"/>
  <c r="D30" i="16" s="1"/>
  <c r="C30" i="12"/>
  <c r="D18" i="12"/>
  <c r="D9" i="16"/>
  <c r="D7" i="16"/>
  <c r="D46" i="16"/>
  <c r="C56" i="16" s="1"/>
  <c r="F46" i="16"/>
  <c r="C40" i="16"/>
  <c r="D54" i="16" s="1"/>
  <c r="C42" i="16"/>
  <c r="C44" i="16"/>
  <c r="C46" i="16"/>
  <c r="D56" i="16" s="1"/>
  <c r="D55" i="16" l="1"/>
  <c r="E46" i="16"/>
  <c r="G46" i="16"/>
  <c r="F44" i="16"/>
  <c r="G44" i="16" s="1"/>
  <c r="B35" i="16"/>
  <c r="B43" i="11" s="1"/>
  <c r="H46" i="16"/>
  <c r="H44" i="16"/>
  <c r="F42" i="16"/>
  <c r="E40" i="16"/>
  <c r="E42" i="16"/>
  <c r="E44" i="16"/>
  <c r="G42" i="16"/>
  <c r="D77" i="16"/>
  <c r="D79" i="16"/>
  <c r="B45" i="2" s="1"/>
  <c r="M8" i="14"/>
  <c r="C29" i="12"/>
  <c r="C55" i="16" l="1"/>
  <c r="C57" i="16"/>
  <c r="D87" i="16"/>
  <c r="B61" i="16" s="1"/>
  <c r="C48" i="16"/>
  <c r="K35" i="13"/>
  <c r="B4" i="15"/>
  <c r="H45" i="16" l="1"/>
  <c r="L35" i="13"/>
  <c r="H43" i="16"/>
  <c r="C27" i="12"/>
  <c r="B29" i="12" s="1"/>
  <c r="G18" i="13"/>
  <c r="D19" i="12" s="1"/>
  <c r="C17" i="12"/>
  <c r="D17" i="12" s="1"/>
  <c r="C18" i="12"/>
  <c r="E18" i="12" s="1"/>
  <c r="F18" i="13"/>
  <c r="B13" i="15"/>
  <c r="D13" i="15"/>
  <c r="C40" i="12" l="1"/>
  <c r="B62" i="16"/>
  <c r="B54" i="11" s="1"/>
  <c r="D21" i="12"/>
  <c r="D30" i="13"/>
  <c r="B6" i="15"/>
  <c r="E17" i="12"/>
  <c r="B5" i="15"/>
  <c r="B53" i="11"/>
  <c r="F66" i="13"/>
  <c r="C66" i="13"/>
  <c r="F83" i="13" s="1"/>
  <c r="G66" i="13"/>
  <c r="D66" i="13"/>
  <c r="G83" i="13" s="1"/>
  <c r="E53" i="3"/>
  <c r="E54" i="3"/>
  <c r="E50" i="3"/>
  <c r="E51" i="3"/>
  <c r="E52" i="3"/>
  <c r="C19" i="12"/>
  <c r="E19" i="12" s="1"/>
  <c r="I83" i="13"/>
  <c r="C21" i="12"/>
  <c r="C83" i="13"/>
  <c r="D83" i="13"/>
  <c r="E21" i="12" l="1"/>
  <c r="D37" i="13"/>
  <c r="D47" i="13" s="1"/>
  <c r="G30" i="13"/>
  <c r="C37" i="13"/>
  <c r="F30" i="13"/>
  <c r="C31" i="13"/>
  <c r="J83" i="13"/>
  <c r="C47" i="13" l="1"/>
  <c r="D41" i="13"/>
  <c r="G41" i="13" s="1"/>
  <c r="F31" i="13"/>
  <c r="D31" i="13"/>
  <c r="D32" i="13" s="1"/>
  <c r="F37" i="13"/>
  <c r="C56" i="13"/>
  <c r="G37" i="13"/>
  <c r="G47" i="13" s="1"/>
  <c r="D56" i="13"/>
  <c r="C32" i="13"/>
  <c r="C38" i="13" l="1"/>
  <c r="C59" i="13" s="1"/>
  <c r="D35" i="13"/>
  <c r="G35" i="13" s="1"/>
  <c r="C85" i="13"/>
  <c r="F85" i="13"/>
  <c r="G31" i="13"/>
  <c r="D38" i="13"/>
  <c r="D60" i="13" s="1"/>
  <c r="D58" i="13"/>
  <c r="D49" i="13"/>
  <c r="G56" i="13"/>
  <c r="F56" i="13"/>
  <c r="I85" i="13" s="1"/>
  <c r="F32" i="13"/>
  <c r="C44" i="13"/>
  <c r="C53" i="13"/>
  <c r="C84" i="13" s="1"/>
  <c r="C86" i="13" s="1"/>
  <c r="F47" i="13"/>
  <c r="C95" i="13" l="1"/>
  <c r="C19" i="13"/>
  <c r="C21" i="13" s="1"/>
  <c r="F21" i="13" s="1"/>
  <c r="C88" i="13"/>
  <c r="D55" i="13"/>
  <c r="C50" i="13"/>
  <c r="D46" i="13"/>
  <c r="F44" i="13"/>
  <c r="F50" i="13" s="1"/>
  <c r="F38" i="13"/>
  <c r="F53" i="13"/>
  <c r="G32" i="13"/>
  <c r="G38" i="13" s="1"/>
  <c r="D44" i="13"/>
  <c r="D53" i="13"/>
  <c r="E8" i="3"/>
  <c r="D59" i="13" l="1"/>
  <c r="F59" i="13"/>
  <c r="F60" i="13" s="1"/>
  <c r="I84" i="13"/>
  <c r="I86" i="13" s="1"/>
  <c r="D50" i="13"/>
  <c r="G44" i="13"/>
  <c r="G50" i="13" s="1"/>
  <c r="G53" i="13"/>
  <c r="G59" i="13" s="1"/>
  <c r="D68" i="13" l="1"/>
  <c r="D72" i="13" s="1"/>
  <c r="D89" i="13" s="1"/>
  <c r="C68" i="13"/>
  <c r="F68" i="13"/>
  <c r="I95" i="13"/>
  <c r="I88" i="13"/>
  <c r="F84" i="13"/>
  <c r="F86" i="13" s="1"/>
  <c r="D84" i="13"/>
  <c r="J84" i="13"/>
  <c r="J86" i="13" s="1"/>
  <c r="B17" i="15"/>
  <c r="B16" i="15"/>
  <c r="F50" i="3" l="1"/>
  <c r="F51" i="3"/>
  <c r="F53" i="3"/>
  <c r="F52" i="3"/>
  <c r="G68" i="13"/>
  <c r="J88" i="13"/>
  <c r="J95" i="13"/>
  <c r="F95" i="13"/>
  <c r="F19" i="13"/>
  <c r="F88" i="13"/>
  <c r="F69" i="13"/>
  <c r="F72" i="13" s="1"/>
  <c r="F89" i="13" s="1"/>
  <c r="I89" i="13" s="1"/>
  <c r="C72" i="13"/>
  <c r="D86" i="13"/>
  <c r="G84" i="13"/>
  <c r="G86" i="13" s="1"/>
  <c r="D15" i="15"/>
  <c r="G53" i="3" l="1"/>
  <c r="G52" i="3"/>
  <c r="G50" i="3"/>
  <c r="G51" i="3"/>
  <c r="G95" i="13"/>
  <c r="G88" i="13"/>
  <c r="G19" i="13"/>
  <c r="D19" i="13"/>
  <c r="D21" i="13" s="1"/>
  <c r="G21" i="13" s="1"/>
  <c r="D88" i="13"/>
  <c r="D95" i="13"/>
  <c r="G69" i="13"/>
  <c r="G72" i="13" s="1"/>
  <c r="C89" i="13"/>
  <c r="F56" i="3"/>
  <c r="C74" i="13" s="1"/>
  <c r="B14" i="15"/>
  <c r="C15" i="16"/>
  <c r="C17" i="16" s="1"/>
  <c r="J89" i="13" l="1"/>
  <c r="G89" i="13"/>
  <c r="G56" i="3"/>
  <c r="D74" i="13" s="1"/>
  <c r="D90" i="13" s="1"/>
  <c r="D91" i="13" s="1"/>
  <c r="D93" i="13" s="1"/>
  <c r="F90" i="13"/>
  <c r="C16" i="16"/>
  <c r="E16" i="16" s="1"/>
  <c r="F91" i="13" l="1"/>
  <c r="F93" i="13" s="1"/>
  <c r="F96" i="13"/>
  <c r="F97" i="13" s="1"/>
  <c r="D96" i="13"/>
  <c r="D97" i="13" s="1"/>
  <c r="G90" i="13"/>
  <c r="G96" i="13" s="1"/>
  <c r="G97" i="13" s="1"/>
  <c r="G74" i="13"/>
  <c r="J90" i="13" s="1"/>
  <c r="J96" i="13" s="1"/>
  <c r="J97" i="13" s="1"/>
  <c r="F74" i="13"/>
  <c r="I90" i="13"/>
  <c r="C90" i="13"/>
  <c r="D17" i="16"/>
  <c r="E17" i="16" s="1"/>
  <c r="D16" i="16"/>
  <c r="B15" i="15"/>
  <c r="D14" i="15"/>
  <c r="G98" i="13" l="1"/>
  <c r="C96" i="13"/>
  <c r="C97" i="13" s="1"/>
  <c r="D98" i="13" s="1"/>
  <c r="C91" i="13"/>
  <c r="C93" i="13" s="1"/>
  <c r="I96" i="13"/>
  <c r="I97" i="13" s="1"/>
  <c r="J98" i="13" s="1"/>
  <c r="I91" i="13"/>
  <c r="J91" i="13"/>
  <c r="J93" i="13" s="1"/>
  <c r="D20" i="12" s="1"/>
  <c r="I93" i="13"/>
  <c r="C20" i="12" s="1"/>
  <c r="G91" i="13"/>
  <c r="G93" i="13" s="1"/>
  <c r="E18" i="16"/>
  <c r="C31" i="12" s="1"/>
  <c r="E20" i="12" l="1"/>
</calcChain>
</file>

<file path=xl/comments1.xml><?xml version="1.0" encoding="utf-8"?>
<comments xmlns="http://schemas.openxmlformats.org/spreadsheetml/2006/main">
  <authors>
    <author>tc={0918BF84-72A9-4A1E-85E6-1998795DBC34}</author>
    <author>tc={69EF795D-4736-46B5-8BD6-E3850942DDF3}</author>
    <author>Onno Verbaas</author>
  </authors>
  <commentList>
    <comment ref="C68" authorId="0" shapeId="0">
      <text>
        <r>
          <rPr>
            <sz val="11"/>
            <color theme="1"/>
            <rFont val="Calibri"/>
            <family val="2"/>
            <scheme val="minor"/>
          </rPr>
          <t>[Opmerkingenthread]
U kunt deze opmerkingenthread lezen in uw versie van Excel. Eventuele wijzigingen aan de thread gaan echter verloren als het bestand wordt geopend in een nieuwere versie van Excel. Meer informatie: https://go.microsoft.com/fwlink/?linkid=870924
Opmerking:
    Loon loonheffing x 12 ipv enkel loon loonheffing</t>
        </r>
      </text>
    </comment>
    <comment ref="L68" authorId="1" shapeId="0">
      <text>
        <r>
          <rPr>
            <sz val="11"/>
            <color theme="1"/>
            <rFont val="Calibri"/>
            <family val="2"/>
            <scheme val="minor"/>
          </rPr>
          <t>[Opmerkingenthread]
U kunt deze opmerkingenthread lezen in uw versie van Excel. Eventuele wijzigingen aan de thread gaan echter verloren als het bestand wordt geopend in een nieuwere versie van Excel. Meer informatie: https://go.microsoft.com/fwlink/?linkid=870924
Opmerking:
    Andere verwijzing</t>
        </r>
      </text>
    </comment>
    <comment ref="C69" authorId="2" shapeId="0">
      <text>
        <r>
          <rPr>
            <b/>
            <sz val="9"/>
            <color indexed="81"/>
            <rFont val="Tahoma"/>
            <family val="2"/>
          </rPr>
          <t>Onno Verbaas:</t>
        </r>
        <r>
          <rPr>
            <sz val="9"/>
            <color indexed="81"/>
            <rFont val="Tahoma"/>
            <family val="2"/>
          </rPr>
          <t xml:space="preserve">
Op basis van loon loonheffing i.p.v. bruto jaarsalaris
</t>
        </r>
      </text>
    </comment>
  </commentList>
</comments>
</file>

<file path=xl/sharedStrings.xml><?xml version="1.0" encoding="utf-8"?>
<sst xmlns="http://schemas.openxmlformats.org/spreadsheetml/2006/main" count="401" uniqueCount="296">
  <si>
    <t>Deze tool is mogelijk gemaakt door</t>
  </si>
  <si>
    <t>% werken</t>
  </si>
  <si>
    <t xml:space="preserve"> Vanuit wet- en regelgeving is het verplicht minimaal 50% van het oorspronkelijke aantal uren te blijven werken.</t>
  </si>
  <si>
    <t>% betaald</t>
  </si>
  <si>
    <t xml:space="preserve">Vrijwillige voortzetting </t>
  </si>
  <si>
    <t>ja</t>
  </si>
  <si>
    <t xml:space="preserve"> Vrijwillige voorzetting is altijd tot 100% of helemaal niet. Gedeeltelijke vrijwillige voortzetting is niet mogelijk van uit regelgeving,</t>
  </si>
  <si>
    <t>pensioenopbouw (PFZW)</t>
  </si>
  <si>
    <t xml:space="preserve"> vandaar dat niet niet de mogelijkheid wordt geboden om een gewenst percentage vrijwillige voortzetting in te vullen.</t>
  </si>
  <si>
    <t>let op beveiligen!</t>
  </si>
  <si>
    <t>Kan ik deelnemen?</t>
  </si>
  <si>
    <t>Voorwaarde 1: maak je  gebruik van de Zware beroepenregeling of ben je dit van plan?</t>
  </si>
  <si>
    <t xml:space="preserve">Wil je ook gebruik maken </t>
  </si>
  <si>
    <t>nee</t>
  </si>
  <si>
    <t>Je kunt maar aan één regeling deelnemen. Als je aan de Zware beroepenregeling deelneemt, kun je dus niet aan de generatieregeling deelnemen.</t>
  </si>
  <si>
    <t>van Zware beroepenregeling?</t>
  </si>
  <si>
    <t xml:space="preserve">Als je een dergelijke regeling overweegt, check dan eerst of je daarvoor in aanmerking komt en of je werkgever deze regeling aanbiedt. </t>
  </si>
  <si>
    <t>Voorwaarde 2: minimaal 18 uur blijven werken</t>
  </si>
  <si>
    <r>
      <t xml:space="preserve">Hoeveel uur </t>
    </r>
    <r>
      <rPr>
        <u/>
        <sz val="11"/>
        <color theme="1"/>
        <rFont val="Calibri"/>
        <family val="2"/>
        <scheme val="minor"/>
      </rPr>
      <t>per week</t>
    </r>
    <r>
      <rPr>
        <sz val="11"/>
        <color theme="1"/>
        <rFont val="Calibri"/>
        <family val="2"/>
        <scheme val="minor"/>
      </rPr>
      <t xml:space="preserve"> werk je?</t>
    </r>
  </si>
  <si>
    <t>Vul hier het aantal uur per week in dat je voor deelname werkt.</t>
  </si>
  <si>
    <t xml:space="preserve">Je moet minimaal 18 uur blijven werken. </t>
  </si>
  <si>
    <t>Voorwaarde 3: je kunt uiterlijk over 5 jaar met AOW</t>
  </si>
  <si>
    <t>Wat is je geboortedatum?</t>
  </si>
  <si>
    <t xml:space="preserve">Voorwaarde voor de regeling is dat je maximaal vijf jaar voor je AOW zit. </t>
  </si>
  <si>
    <t>We hebben je geboortedatum nodig om je verwachte AOW-datum te berekenen.</t>
  </si>
  <si>
    <t>Voorwaarde 4: je bent minimaal 8 jaar in dienst bij een werkgever die de Cao Ziekenhuizen toepast</t>
  </si>
  <si>
    <t>Wat is je datum in dienst?</t>
  </si>
  <si>
    <r>
      <rPr>
        <b/>
        <i/>
        <sz val="11"/>
        <color theme="1"/>
        <rFont val="Calibri"/>
        <family val="2"/>
        <scheme val="minor"/>
      </rPr>
      <t>Let op!</t>
    </r>
    <r>
      <rPr>
        <i/>
        <sz val="11"/>
        <color theme="1"/>
        <rFont val="Calibri"/>
        <family val="2"/>
        <scheme val="minor"/>
      </rPr>
      <t xml:space="preserve"> Het gaat hier niet alleen om je huidige werkgever, </t>
    </r>
  </si>
  <si>
    <r>
      <t xml:space="preserve">maar om </t>
    </r>
    <r>
      <rPr>
        <i/>
        <u/>
        <sz val="11"/>
        <color theme="1"/>
        <rFont val="Calibri"/>
        <family val="2"/>
        <scheme val="minor"/>
      </rPr>
      <t>al je</t>
    </r>
    <r>
      <rPr>
        <i/>
        <sz val="11"/>
        <color theme="1"/>
        <rFont val="Calibri"/>
        <family val="2"/>
        <scheme val="minor"/>
      </rPr>
      <t xml:space="preserve"> werkgevers die de Cao Ziekenhuizen toepassen.</t>
    </r>
  </si>
  <si>
    <t>Partime salaris (€)</t>
  </si>
  <si>
    <t xml:space="preserve"> bruto per maand</t>
  </si>
  <si>
    <t>Vul hier je "kale" bruto maand salaris in zonder ORT en andere toeslagen.</t>
  </si>
  <si>
    <t xml:space="preserve">Hoeveel PLB uren </t>
  </si>
  <si>
    <t>Voor deelname.</t>
  </si>
  <si>
    <t>krijg je ieder jaar?</t>
  </si>
  <si>
    <t>Voor je kunt deelnemen aan de Regeling generatiebeleid moet je eerst uren PLB die je eventueel uit voogaande jaren hebt gespaard, opgenomen hebben. Alleen de uren opgebouwd in het lopende kalenderjaar mogen blijven staan.</t>
  </si>
  <si>
    <t>Een voorbeeld</t>
  </si>
  <si>
    <t>Stel je hebt nog 300 uur PLB. Daarvan heb je er 57 in het lopende kalenderjaar opgebouwd. Voor je kunt deelnemen aan de regeling moet je dan eerst 300-57 uur = 243 uur op maken voor je kunt deelnemen.</t>
  </si>
  <si>
    <r>
      <t xml:space="preserve">LET OP! </t>
    </r>
    <r>
      <rPr>
        <b/>
        <sz val="11"/>
        <rFont val="Calibri"/>
        <family val="2"/>
        <scheme val="minor"/>
      </rPr>
      <t>Als je geen PLB-uren meer over hebt uit voorgaande jaren, hoef je hieronder niets in te vullen en kun je direct door naar de volgende stap bovenin het scherm via de navigatiebalk.</t>
    </r>
  </si>
  <si>
    <t>Hoeveel uren PLB-verlof heb je nog uit voorgaande jaren?</t>
  </si>
  <si>
    <r>
      <t xml:space="preserve">Vul hieronder het aantal PLB-uren in dat je nog over hebt of hebt gespaard uit </t>
    </r>
    <r>
      <rPr>
        <u/>
        <sz val="11"/>
        <color theme="1"/>
        <rFont val="Calibri"/>
        <family val="2"/>
        <scheme val="minor"/>
      </rPr>
      <t>voorgaande</t>
    </r>
    <r>
      <rPr>
        <sz val="11"/>
        <color theme="1"/>
        <rFont val="Calibri"/>
        <family val="2"/>
        <scheme val="minor"/>
      </rPr>
      <t xml:space="preserve"> kalenderjaren.</t>
    </r>
  </si>
  <si>
    <t>Saldo PLB-uren</t>
  </si>
  <si>
    <t>uren</t>
  </si>
  <si>
    <t>Hoe wil je je saldo PLB-verlof opnemen?</t>
  </si>
  <si>
    <t>Ik wil</t>
  </si>
  <si>
    <t>uur gemiddeld per week opnemen.</t>
  </si>
  <si>
    <t>Wanneer kan ik gaan deelnemen?</t>
  </si>
  <si>
    <t>Verandering in uren en salaris</t>
  </si>
  <si>
    <t>Huidig</t>
  </si>
  <si>
    <t>Nieuw</t>
  </si>
  <si>
    <t>Verschil</t>
  </si>
  <si>
    <t>Te werken uren per week</t>
  </si>
  <si>
    <t>Deeltijdfactor toegepast voor salaris</t>
  </si>
  <si>
    <t>bruto maandsalaris*</t>
  </si>
  <si>
    <t>netto maandsalaris*</t>
  </si>
  <si>
    <t>bruto jaarsalaris**</t>
  </si>
  <si>
    <r>
      <t xml:space="preserve">*  </t>
    </r>
    <r>
      <rPr>
        <i/>
        <u/>
        <sz val="9"/>
        <color theme="1"/>
        <rFont val="Calibri"/>
        <family val="2"/>
        <scheme val="minor"/>
      </rPr>
      <t>ex</t>
    </r>
    <r>
      <rPr>
        <i/>
        <sz val="9"/>
        <color theme="1"/>
        <rFont val="Calibri"/>
        <family val="2"/>
        <scheme val="minor"/>
      </rPr>
      <t>clusief vakantietoeslag en eindejaarsuitkering</t>
    </r>
  </si>
  <si>
    <r>
      <t xml:space="preserve">** </t>
    </r>
    <r>
      <rPr>
        <i/>
        <u/>
        <sz val="9"/>
        <color theme="1"/>
        <rFont val="Calibri"/>
        <family val="2"/>
        <scheme val="minor"/>
      </rPr>
      <t>in</t>
    </r>
    <r>
      <rPr>
        <i/>
        <sz val="9"/>
        <color theme="1"/>
        <rFont val="Calibri"/>
        <family val="2"/>
        <scheme val="minor"/>
      </rPr>
      <t>clusief vakantietoeslag en eindejaarsuitkering</t>
    </r>
  </si>
  <si>
    <t>Belangrijke data</t>
  </si>
  <si>
    <t>Start opname saldo PLB-verlof</t>
  </si>
  <si>
    <t>Einddatum van de Regeling Generatiebeleid (AOW)</t>
  </si>
  <si>
    <t>Duur van de regeling</t>
  </si>
  <si>
    <t>Vrijwillige voortzetting</t>
  </si>
  <si>
    <t>pensioen (PFZW)</t>
  </si>
  <si>
    <t>Inzicht in effecten vervallen overgangsregeling PLB (extra verlof) bij gebruikmaking van de Regeling generatiebeleid</t>
  </si>
  <si>
    <t>PLB-verlof voor deelname</t>
  </si>
  <si>
    <t>uur per jaar</t>
  </si>
  <si>
    <t>PLB-verlof na deelname</t>
  </si>
  <si>
    <t>Partners</t>
  </si>
  <si>
    <t>CNV Zorg &amp; Welzijn</t>
  </si>
  <si>
    <t>FBZ Vakbond voor zorgprofessionals</t>
  </si>
  <si>
    <t>FNV Zorg &amp; Welzijn</t>
  </si>
  <si>
    <t>NU'91 Dé beroepsorganisatie voor zorgprofessionals</t>
  </si>
  <si>
    <t>NVZ, Brancheorganisatie Ziekenhuizen</t>
  </si>
  <si>
    <t>StAZ, samenwerkingsverband van sociale partners in de Ziekenhuizen</t>
  </si>
  <si>
    <t>Toeslagen</t>
  </si>
  <si>
    <t>Toeslagen (belastingdienst.nl)</t>
  </si>
  <si>
    <t>Mijn toeslagen- Inloggen</t>
  </si>
  <si>
    <t>Pensioen</t>
  </si>
  <si>
    <t>Mijnpensioenoverzicht.nl</t>
  </si>
  <si>
    <t>PFZW | Particulieren</t>
  </si>
  <si>
    <t>MijnPFZW - Inloggen</t>
  </si>
  <si>
    <t>PFZW Toekomstverkenner</t>
  </si>
  <si>
    <t>CAO</t>
  </si>
  <si>
    <t xml:space="preserve">Cao Ziekenhuizen </t>
  </si>
  <si>
    <t>Bijlage D: Kaderregeling zware beroepen</t>
  </si>
  <si>
    <t>Bruto-netto berekening</t>
  </si>
  <si>
    <t>Deeltijdfactor</t>
  </si>
  <si>
    <t>Na deelname salaris</t>
  </si>
  <si>
    <t>na deelname uren</t>
  </si>
  <si>
    <t>Bruto loon</t>
  </si>
  <si>
    <t>VT</t>
  </si>
  <si>
    <t>excl. VT</t>
  </si>
  <si>
    <t>EJU</t>
  </si>
  <si>
    <t>kaal</t>
  </si>
  <si>
    <t>Jaar (inclusief VT en EJU)</t>
  </si>
  <si>
    <t>Maand (exclusief VT en EJU)</t>
  </si>
  <si>
    <t>Tarieven loonbelasting</t>
  </si>
  <si>
    <t>Na deelname</t>
  </si>
  <si>
    <t>Grens</t>
  </si>
  <si>
    <t>Schijftarief</t>
  </si>
  <si>
    <t>Bruto parttime salaris</t>
  </si>
  <si>
    <t xml:space="preserve">Tot </t>
  </si>
  <si>
    <t>Loon voor loonheffing</t>
  </si>
  <si>
    <t>Vanaf</t>
  </si>
  <si>
    <t>Toegepast loonheffingstarief</t>
  </si>
  <si>
    <t>Pensioenpremie</t>
  </si>
  <si>
    <t>Maand</t>
  </si>
  <si>
    <t>Grondslagen</t>
  </si>
  <si>
    <t>Franchise op</t>
  </si>
  <si>
    <t>Pensioengevend loon (parttime)</t>
  </si>
  <si>
    <t>Franchise ap</t>
  </si>
  <si>
    <t>Pensioengevend loon (fulltime)</t>
  </si>
  <si>
    <t>Maximum salaris pensioenopbouw</t>
  </si>
  <si>
    <t>Premie OP (parttime)</t>
  </si>
  <si>
    <t>Premie% OP</t>
  </si>
  <si>
    <t>Premie% AP</t>
  </si>
  <si>
    <t>vanaf 21 jaar, niet naar rato</t>
  </si>
  <si>
    <t>Premie OP suppletie</t>
  </si>
  <si>
    <t>n.v.t.</t>
  </si>
  <si>
    <t>Werkgeverssdeel pensioenpremie</t>
  </si>
  <si>
    <t>Premie OP vrijwillige voorzetting</t>
  </si>
  <si>
    <t>Premie AP</t>
  </si>
  <si>
    <t>Formules</t>
  </si>
  <si>
    <t>Totale premie</t>
  </si>
  <si>
    <t>Premie OP = (pensioengevend jaarsalaris - OP-franchise) x deeltijdfactor x premiepercentage ouderdomspensioen</t>
  </si>
  <si>
    <t>Premie AP = (pensioengevend jaarsalaris x deeltijdfactor) - AP-franchise) x premiepercentage arbeidsongeschiktheidspensioen</t>
  </si>
  <si>
    <t>Premie AP suppletie</t>
  </si>
  <si>
    <t>Premie AP vrijwillige voorzetting</t>
  </si>
  <si>
    <t>Voor de berekening van de pensioenpremie gelden de verloonde uren als deeltijdfactor. Bij een 80-90-100 regeling is de deeltijdfactor dus 90% van het oorspronkelijke dienstverband</t>
  </si>
  <si>
    <t>Werkgeversdeel</t>
  </si>
  <si>
    <t>Premie OP</t>
  </si>
  <si>
    <t>Premie OP VV</t>
  </si>
  <si>
    <t>Premie AP VV</t>
  </si>
  <si>
    <t>Werkgeversdeel totaal</t>
  </si>
  <si>
    <t>Werknemersdeel</t>
  </si>
  <si>
    <t>Werknemersdeel totaal</t>
  </si>
  <si>
    <t>Check</t>
  </si>
  <si>
    <t>Loonbelasting</t>
  </si>
  <si>
    <t>Jaar exclusief VT en EJU</t>
  </si>
  <si>
    <t>Salaris</t>
  </si>
  <si>
    <t>Algemene heffingskorting</t>
  </si>
  <si>
    <t>Algemene heffingkorting</t>
  </si>
  <si>
    <t>t/m 21.317</t>
  </si>
  <si>
    <t>t/m</t>
  </si>
  <si>
    <t>tot 69.398</t>
  </si>
  <si>
    <t>tot</t>
  </si>
  <si>
    <t>vanaf 69.399</t>
  </si>
  <si>
    <t>vanaf</t>
  </si>
  <si>
    <t>Algemene heffingskorting toegepast</t>
  </si>
  <si>
    <t>Arbeidskorting</t>
  </si>
  <si>
    <t>Zie tabblad Basistabellen</t>
  </si>
  <si>
    <t>Bruto-netto</t>
  </si>
  <si>
    <t>Jaar (exclusief VT en EJU)</t>
  </si>
  <si>
    <t>Werknemersdeel pensioenpremie OP</t>
  </si>
  <si>
    <t>Werknemersdeel pensioenpremie AP</t>
  </si>
  <si>
    <t>Loonheffing voor heffingskorting</t>
  </si>
  <si>
    <t>Loonheffing</t>
  </si>
  <si>
    <t>Netto loon</t>
  </si>
  <si>
    <t>Rekenblad</t>
  </si>
  <si>
    <t>Ingangsdata</t>
  </si>
  <si>
    <t>Tekst</t>
  </si>
  <si>
    <t>AOW datum gepasseerd?</t>
  </si>
  <si>
    <t>Datum AOW</t>
  </si>
  <si>
    <t>Datum deelname mogelijk obv aow</t>
  </si>
  <si>
    <t>Datum 8 jaar in dienst</t>
  </si>
  <si>
    <t>Datum eerste deelname mogelijk</t>
  </si>
  <si>
    <t>Vandaag</t>
  </si>
  <si>
    <t>Eerts mogelijk start PLB</t>
  </si>
  <si>
    <t>Duur van de regeling in maanden</t>
  </si>
  <si>
    <t>jaren</t>
  </si>
  <si>
    <t>maand(en)</t>
  </si>
  <si>
    <t>Opname PLB saldo</t>
  </si>
  <si>
    <t>Duur opname PLB saldo</t>
  </si>
  <si>
    <t>weken</t>
  </si>
  <si>
    <t>kalenderdagen t.b.v. berekening</t>
  </si>
  <si>
    <t>PLB saldo in weken o.b.v. omvang dienstverband</t>
  </si>
  <si>
    <t>PLB saldo in dagen o.b.v. omvang dienstverband</t>
  </si>
  <si>
    <t>PLB verbruikt op</t>
  </si>
  <si>
    <t>aantal weken tot pensioen</t>
  </si>
  <si>
    <t>aantal uur dat minimaal moet worden opgenomen om voor AOW PLB op te krijgen</t>
  </si>
  <si>
    <t>aantal uur dat maximaal per week kan worden opgenomen (zijnde de omvang van het dienstverband)</t>
  </si>
  <si>
    <t>F16&lt;=F17</t>
  </si>
  <si>
    <t>aantal minimaal op te nemen uren PLB is kleiner of gelijk aan het maximum mogelijk op te nemen uren: deelname is mogelijk minimum aantal uren moet worden weergegeven</t>
  </si>
  <si>
    <t>F16&gt;F17</t>
  </si>
  <si>
    <t>aantal minimaal op te nemen uren PLB is groter dan de contract omvang: deelname is niet mogelijk</t>
  </si>
  <si>
    <t>Scenario's</t>
  </si>
  <si>
    <t>Voorwaarden</t>
  </si>
  <si>
    <t>Start deelname</t>
  </si>
  <si>
    <t>Start deelname toegepast</t>
  </si>
  <si>
    <t>Start PLB</t>
  </si>
  <si>
    <t>Start PLB toegepast</t>
  </si>
  <si>
    <t>Direct, geen PLB</t>
  </si>
  <si>
    <t>Je kunt vanaf volgende maand direct gaan deelnemen aan de regeling.</t>
  </si>
  <si>
    <t>Direct, eerst PLB, ingangdatum verschuift</t>
  </si>
  <si>
    <t>Later, eerst PLB, ingangsdatum verschuift</t>
  </si>
  <si>
    <t>Later, eerst PLB, ingangsdatum verschuift niet</t>
  </si>
  <si>
    <t>AOW is eerder dan ingangsdatum voorafgaande PLB</t>
  </si>
  <si>
    <t>Je hebt nog zoveel PLB dat je je AOW hebt bereikt voordat je gebruik kunt maken van de regeling.</t>
  </si>
  <si>
    <t>T.b.v. van tekst</t>
  </si>
  <si>
    <t>Deelname mogelijk o.b.v. voorwaarden (1)</t>
  </si>
  <si>
    <t>Deelname mogelijk rekening houdend met PLB (2 en 3)</t>
  </si>
  <si>
    <t>Deelname mogelijk rekening houdend met PLB (4)</t>
  </si>
  <si>
    <t>Van toepassing</t>
  </si>
  <si>
    <t>Tabblad</t>
  </si>
  <si>
    <t>4. De regeling</t>
  </si>
  <si>
    <t>1=WAAR</t>
  </si>
  <si>
    <t>0=ONWAAR</t>
  </si>
  <si>
    <t>Totaal tab 4</t>
  </si>
  <si>
    <t xml:space="preserve">5. Kan ik deelnemen </t>
  </si>
  <si>
    <t>AOW</t>
  </si>
  <si>
    <t>8 jaar in dienst</t>
  </si>
  <si>
    <t>Zware beroepenregeling</t>
  </si>
  <si>
    <t>Minimaal 18 uur</t>
  </si>
  <si>
    <t>Totaal tab 5</t>
  </si>
  <si>
    <t>Alle velden op tab 4 en 5 gevuld?</t>
  </si>
  <si>
    <t>6. Mijn gegevens</t>
  </si>
  <si>
    <t>salaris</t>
  </si>
  <si>
    <t>opbouw PLB</t>
  </si>
  <si>
    <t>saldo PLB</t>
  </si>
  <si>
    <t>opname PLB</t>
  </si>
  <si>
    <t>Totaal tab 6</t>
  </si>
  <si>
    <t>Alle velden ingevuld?</t>
  </si>
  <si>
    <t>Basistabellen</t>
  </si>
  <si>
    <t>AOW-tabel</t>
  </si>
  <si>
    <t>Vanaf:</t>
  </si>
  <si>
    <t>Tot:</t>
  </si>
  <si>
    <t>AOW jaar:</t>
  </si>
  <si>
    <t>Maanden tot AOW</t>
  </si>
  <si>
    <t>Maanden</t>
  </si>
  <si>
    <t>januari</t>
  </si>
  <si>
    <t>februari</t>
  </si>
  <si>
    <t>maart</t>
  </si>
  <si>
    <t>april</t>
  </si>
  <si>
    <t>mei</t>
  </si>
  <si>
    <t>juni</t>
  </si>
  <si>
    <t>juli</t>
  </si>
  <si>
    <t>augustus</t>
  </si>
  <si>
    <t>september</t>
  </si>
  <si>
    <t>oktober</t>
  </si>
  <si>
    <t>november</t>
  </si>
  <si>
    <t>december</t>
  </si>
  <si>
    <t>Tarieven box 1:</t>
  </si>
  <si>
    <t>AOW-leeftijd in 2023 nog niet bereikt</t>
  </si>
  <si>
    <t>Schijf</t>
  </si>
  <si>
    <t>Belastbaar inkomen</t>
  </si>
  <si>
    <t>Percentage</t>
  </si>
  <si>
    <t>Tabel Arbeidskorting</t>
  </si>
  <si>
    <t>Van</t>
  </si>
  <si>
    <t>Toegepast</t>
  </si>
  <si>
    <t>Arbeidsinkomen</t>
  </si>
  <si>
    <t>€ 0</t>
  </si>
  <si>
    <t>Toegepaste arbeidskorting</t>
  </si>
  <si>
    <t>Tabel algemene heffingskorting</t>
  </si>
  <si>
    <t>Tabel algemene heffingskorting 2023</t>
  </si>
  <si>
    <t>Belastbaar inkomen uit werk en woning</t>
  </si>
  <si>
    <t>Gegevensvalidaitie</t>
  </si>
  <si>
    <t>Maak in dit werkblad een infographic-tijdlijn door belangrijke mijlpalen en activiteiten in te voeren.
De titel van dit werkblad staat in cel B1. 
Informatie over hoe u dit werkblad gebruikt, waaronder instructies voor schermlezers, staat in het werkblad Over.
Navigeer verder omlaag in kolom A voor verdere instructies.</t>
  </si>
  <si>
    <t>Infographic-grafiekgegevens</t>
  </si>
  <si>
    <t>Kies hoe datums in de grafiek worden weergegeven door "Jaar" of "Dag Maand" te selecteren in de vervolgkeuzelijst in cel D2.</t>
  </si>
  <si>
    <t>Plaats mijlpalen op de grafiek op Jaar of Dag Maand, of laat leeg. Selecteer rechts een optie:</t>
  </si>
  <si>
    <t>Dag Maand</t>
  </si>
  <si>
    <t>Koppen voor de tabel Grafiekgegevens staan in de cellen B3 t/m D3.</t>
  </si>
  <si>
    <t>Datum</t>
  </si>
  <si>
    <t>Mijlpaaltitel</t>
  </si>
  <si>
    <t>Beschrijving of activiteit</t>
  </si>
  <si>
    <t>Voer in de cellen B4 t/m B8 mijlpaaldatums in. 
Voer in de cellen C4 t/m C8 mijlpaaltitels in.
Voer in de cellen D4 t/m D8 mijlpaalbeschrijvingen of activiteiten in.
Dit is de laatste instructie in dit werkblad.</t>
  </si>
  <si>
    <t>Nu</t>
  </si>
  <si>
    <t>Je laatste loopbaanfase; hoe ga je deze invullen ? Op basis van je idee zie je hierbij "je route" voor de komende jaren. Een besluit genomen? Bespreek dit plan dan met je werkgever.</t>
  </si>
  <si>
    <t>Voordat je gebruik maakt van de Regeling generatiebeleid, maak je eerst je PLB-verlofsaldo op. Je gaat dus minder werken maar ontvangt wel je volledige salaris. Op basis van het gekozen opnamepatroon start je hier.</t>
  </si>
  <si>
    <t>Start regeling</t>
  </si>
  <si>
    <t>Pensioendatum</t>
  </si>
  <si>
    <t>Je hebt de (verwachte) AOW leeftijd bereikt en kunt met pensioen. De Regeling generatiebeleid eindigt hier, net als je dienstverband.</t>
  </si>
  <si>
    <t>Grafiekgegevens (verborgen) - Zorg dat u dit werkblad NIET verwijdert</t>
  </si>
  <si>
    <t>Jaar</t>
  </si>
  <si>
    <t>&lt;-- jaar voor de beginpositie van de roadmap</t>
  </si>
  <si>
    <t>&lt;-- jaar voor de middelste periode van de roadmap (NB: dit kan leeg zijn als het hetzelfde jaar is als de beginpositie van de roadmap)</t>
  </si>
  <si>
    <t>&lt;-- jaar voor de eindpositie van de roadmap (NB: dit kan leeg zijn als het hetzelfde jaar is als de beginpositie van de roadmap)</t>
  </si>
  <si>
    <t>Je PLB-verlofsaldo heb je volledig genoten.  Nu start je met de Regeling Generatiebeleid.</t>
  </si>
  <si>
    <t>Gewenste opname PLB per week voorafgaande aan deelname</t>
  </si>
  <si>
    <t>Uren opname PLB saldo per week</t>
  </si>
  <si>
    <t>8,425% x arbeidsinkomen</t>
  </si>
  <si>
    <t>tot € 11491</t>
  </si>
  <si>
    <t>vanaf € 11491 tot € 24821</t>
  </si>
  <si>
    <t>€ 968 + 31,433% x (arbeidsinkomen - € 11490)</t>
  </si>
  <si>
    <t>vanaf € 24821 tot € 39958</t>
  </si>
  <si>
    <t>€ 5158 + 2,471% x (arbeidsinkomen - € 24820)</t>
  </si>
  <si>
    <t>vanaf € 39958 tot € 124935</t>
  </si>
  <si>
    <t>€ 5532 - 6,510% x (arbeidsinkomen - € 39957)</t>
  </si>
  <si>
    <t>vanaf € 124935</t>
  </si>
  <si>
    <t>tot € 24813</t>
  </si>
  <si>
    <t>vanaf € 24813 tot € 75518</t>
  </si>
  <si>
    <t>vanaf € 75518</t>
  </si>
  <si>
    <t>Tabel arbeidskorting 2024</t>
  </si>
  <si>
    <t>€ 3362- 6,630% x (belastbaar inkomen uit werk en woning - € 24813)</t>
  </si>
  <si>
    <t>Versie 15 februari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</si>
</sst>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6" formatCode="&quot;€&quot;\ #,##0;[Red]&quot;€&quot;\ \-#,##0"/>
    <numFmt numFmtId="44" formatCode="_ &quot;€&quot;\ * #,##0.00_ ;_ &quot;€&quot;\ * \-#,##0.00_ ;_ &quot;€&quot;\ * &quot;-&quot;??_ ;_ @_ "/>
    <numFmt numFmtId="43" formatCode="_ * #,##0.00_ ;_ * \-#,##0.00_ ;_ * &quot;-&quot;??_ ;_ @_ "/>
    <numFmt numFmtId="164" formatCode="dd/mm/yyyy"/>
    <numFmt numFmtId="165" formatCode="dd/mm/yy;@"/>
    <numFmt numFmtId="166" formatCode="[$-413]d\ mmmm\ yyyy;@"/>
    <numFmt numFmtId="167" formatCode="_ * #,##0_ ;_ * \-#,##0_ ;_ * &quot;-&quot;??_ ;_ @_ "/>
    <numFmt numFmtId="168" formatCode=";;;"/>
    <numFmt numFmtId="169" formatCode="d\-m\-yyyy"/>
    <numFmt numFmtId="170" formatCode="0.0"/>
    <numFmt numFmtId="171" formatCode="0.0%"/>
    <numFmt numFmtId="172" formatCode="_ * #,##0.0_ ;_ * \-#,##0.0_ ;_ * &quot;-&quot;??_ ;_ @_ "/>
  </numFmts>
  <fonts count="29" x14ac:knownFonts="1">
    <font>
      <sz val="11"/>
      <color theme="1"/>
      <name val="Calibri"/>
      <family val="2"/>
      <scheme val="minor"/>
    </font>
    <font>
      <sz val="18"/>
      <color theme="3"/>
      <name val="Calibri Light"/>
      <family val="2"/>
      <scheme val="major"/>
    </font>
    <font>
      <b/>
      <sz val="11"/>
      <color rgb="FF3F3F3F"/>
      <name val="Calibri"/>
      <family val="2"/>
      <scheme val="minor"/>
    </font>
    <font>
      <sz val="11"/>
      <color theme="0"/>
      <name val="Calibri"/>
      <family val="2"/>
      <scheme val="minor"/>
    </font>
    <font>
      <sz val="11"/>
      <name val="Calibri"/>
      <family val="2"/>
      <scheme val="minor"/>
    </font>
    <font>
      <sz val="11"/>
      <color theme="1"/>
      <name val="Calibri"/>
      <family val="2"/>
      <scheme val="minor"/>
    </font>
    <font>
      <b/>
      <sz val="11"/>
      <color theme="3"/>
      <name val="Calibri"/>
      <family val="2"/>
      <scheme val="minor"/>
    </font>
    <font>
      <i/>
      <sz val="11"/>
      <color rgb="FF7F7F7F"/>
      <name val="Calibri"/>
      <family val="2"/>
      <scheme val="minor"/>
    </font>
    <font>
      <b/>
      <sz val="11"/>
      <color theme="1"/>
      <name val="Calibri"/>
      <family val="2"/>
      <scheme val="minor"/>
    </font>
    <font>
      <sz val="11"/>
      <color theme="3" tint="-0.499984740745262"/>
      <name val="Calibri"/>
      <family val="2"/>
      <scheme val="minor"/>
    </font>
    <font>
      <b/>
      <sz val="14"/>
      <color theme="3"/>
      <name val="Calibri Light"/>
      <family val="2"/>
      <scheme val="major"/>
    </font>
    <font>
      <i/>
      <sz val="11"/>
      <color theme="1"/>
      <name val="Calibri"/>
      <family val="2"/>
      <scheme val="minor"/>
    </font>
    <font>
      <i/>
      <sz val="9"/>
      <color theme="1"/>
      <name val="Calibri"/>
      <family val="2"/>
      <scheme val="minor"/>
    </font>
    <font>
      <i/>
      <u/>
      <sz val="9"/>
      <color theme="1"/>
      <name val="Calibri"/>
      <family val="2"/>
      <scheme val="minor"/>
    </font>
    <font>
      <sz val="11"/>
      <color rgb="FFFF0000"/>
      <name val="Calibri"/>
      <family val="2"/>
      <scheme val="minor"/>
    </font>
    <font>
      <sz val="11"/>
      <color rgb="FF9C5700"/>
      <name val="Calibri"/>
      <family val="2"/>
      <scheme val="minor"/>
    </font>
    <font>
      <b/>
      <i/>
      <sz val="11"/>
      <color theme="3"/>
      <name val="Calibri"/>
      <family val="2"/>
      <scheme val="minor"/>
    </font>
    <font>
      <i/>
      <u/>
      <sz val="11"/>
      <color theme="1"/>
      <name val="Calibri"/>
      <family val="2"/>
      <scheme val="minor"/>
    </font>
    <font>
      <u/>
      <sz val="11"/>
      <color theme="1"/>
      <name val="Calibri"/>
      <family val="2"/>
      <scheme val="minor"/>
    </font>
    <font>
      <b/>
      <i/>
      <sz val="11"/>
      <color theme="1"/>
      <name val="Calibri"/>
      <family val="2"/>
      <scheme val="minor"/>
    </font>
    <font>
      <i/>
      <sz val="11"/>
      <color theme="0" tint="-0.249977111117893"/>
      <name val="Calibri"/>
      <family val="2"/>
      <scheme val="minor"/>
    </font>
    <font>
      <b/>
      <sz val="11"/>
      <color rgb="FFFF0000"/>
      <name val="Calibri"/>
      <family val="2"/>
      <scheme val="minor"/>
    </font>
    <font>
      <b/>
      <sz val="11"/>
      <name val="Calibri"/>
      <family val="2"/>
      <scheme val="minor"/>
    </font>
    <font>
      <sz val="8"/>
      <name val="Calibri"/>
      <family val="2"/>
      <scheme val="minor"/>
    </font>
    <font>
      <u/>
      <sz val="11"/>
      <color theme="10"/>
      <name val="Calibri"/>
      <family val="2"/>
      <scheme val="minor"/>
    </font>
    <font>
      <sz val="9"/>
      <color indexed="81"/>
      <name val="Tahoma"/>
      <family val="2"/>
    </font>
    <font>
      <b/>
      <sz val="9"/>
      <color indexed="81"/>
      <name val="Tahoma"/>
      <family val="2"/>
    </font>
    <font>
      <b/>
      <sz val="13"/>
      <color theme="1"/>
      <name val="Calibri"/>
      <family val="2"/>
      <scheme val="minor"/>
    </font>
    <font>
      <i/>
      <strike/>
      <sz val="11"/>
      <color rgb="FFFF0000"/>
      <name val="Calibri"/>
      <family val="2"/>
      <scheme val="minor"/>
    </font>
  </fonts>
  <fills count="9">
    <fill>
      <patternFill patternType="none"/>
    </fill>
    <fill>
      <patternFill patternType="gray125"/>
    </fill>
    <fill>
      <patternFill patternType="solid">
        <fgColor rgb="FFF2F2F2"/>
      </patternFill>
    </fill>
    <fill>
      <patternFill patternType="solid">
        <fgColor theme="0" tint="-4.9989318521683403E-2"/>
        <bgColor indexed="64"/>
      </patternFill>
    </fill>
    <fill>
      <patternFill patternType="solid">
        <fgColor theme="4"/>
      </patternFill>
    </fill>
    <fill>
      <patternFill patternType="solid">
        <fgColor theme="0"/>
        <bgColor indexed="64"/>
      </patternFill>
    </fill>
    <fill>
      <patternFill patternType="solid">
        <fgColor rgb="FFFFEB9C"/>
      </patternFill>
    </fill>
    <fill>
      <patternFill patternType="solid">
        <fgColor theme="7" tint="0.59999389629810485"/>
        <bgColor indexed="64"/>
      </patternFill>
    </fill>
    <fill>
      <patternFill patternType="solid">
        <fgColor rgb="FFFFFF00"/>
        <bgColor indexed="64"/>
      </patternFill>
    </fill>
  </fills>
  <borders count="20">
    <border>
      <left/>
      <right/>
      <top/>
      <bottom/>
      <diagonal/>
    </border>
    <border>
      <left style="thin">
        <color rgb="FF3F3F3F"/>
      </left>
      <right style="thin">
        <color rgb="FF3F3F3F"/>
      </right>
      <top style="thin">
        <color rgb="FF3F3F3F"/>
      </top>
      <bottom style="thin">
        <color rgb="FF3F3F3F"/>
      </bottom>
      <diagonal/>
    </border>
    <border>
      <left/>
      <right/>
      <top/>
      <bottom style="medium">
        <color theme="4" tint="0.39997558519241921"/>
      </bottom>
      <diagonal/>
    </border>
    <border>
      <left style="thin">
        <color theme="0"/>
      </left>
      <right style="thin">
        <color theme="0"/>
      </right>
      <top style="thin">
        <color theme="0"/>
      </top>
      <bottom style="thin">
        <color theme="0"/>
      </bottom>
      <diagonal/>
    </border>
    <border>
      <left/>
      <right style="thin">
        <color theme="0"/>
      </right>
      <top/>
      <bottom/>
      <diagonal/>
    </border>
    <border>
      <left style="thin">
        <color theme="0"/>
      </left>
      <right style="thin">
        <color theme="0"/>
      </right>
      <top/>
      <bottom/>
      <diagonal/>
    </border>
    <border>
      <left style="thin">
        <color theme="0"/>
      </left>
      <right/>
      <top/>
      <bottom/>
      <diagonal/>
    </border>
    <border>
      <left/>
      <right/>
      <top/>
      <bottom style="thin">
        <color theme="0"/>
      </bottom>
      <diagonal/>
    </border>
    <border>
      <left/>
      <right/>
      <top style="thin">
        <color theme="0"/>
      </top>
      <bottom style="thin">
        <color theme="0"/>
      </bottom>
      <diagonal/>
    </border>
    <border>
      <left style="thin">
        <color theme="8"/>
      </left>
      <right/>
      <top style="thin">
        <color theme="8"/>
      </top>
      <bottom/>
      <diagonal/>
    </border>
    <border>
      <left/>
      <right/>
      <top style="thin">
        <color theme="8"/>
      </top>
      <bottom/>
      <diagonal/>
    </border>
    <border>
      <left/>
      <right style="thin">
        <color theme="8"/>
      </right>
      <top style="thin">
        <color theme="8"/>
      </top>
      <bottom/>
      <diagonal/>
    </border>
    <border>
      <left style="thin">
        <color theme="8"/>
      </left>
      <right/>
      <top/>
      <bottom style="thin">
        <color theme="8"/>
      </bottom>
      <diagonal/>
    </border>
    <border>
      <left/>
      <right/>
      <top/>
      <bottom style="thin">
        <color theme="8"/>
      </bottom>
      <diagonal/>
    </border>
    <border>
      <left/>
      <right style="thin">
        <color theme="8"/>
      </right>
      <top/>
      <bottom style="thin">
        <color theme="8"/>
      </bottom>
      <diagonal/>
    </border>
    <border>
      <left style="thin">
        <color theme="8"/>
      </left>
      <right/>
      <top/>
      <bottom/>
      <diagonal/>
    </border>
    <border>
      <left/>
      <right style="thin">
        <color theme="8"/>
      </right>
      <top/>
      <bottom/>
      <diagonal/>
    </border>
    <border>
      <left/>
      <right/>
      <top/>
      <bottom style="thin">
        <color indexed="64"/>
      </bottom>
      <diagonal/>
    </border>
    <border>
      <left style="thin">
        <color rgb="FF3F3F3F"/>
      </left>
      <right style="thin">
        <color rgb="FF3F3F3F"/>
      </right>
      <top style="thin">
        <color rgb="FF3F3F3F"/>
      </top>
      <bottom/>
      <diagonal/>
    </border>
    <border>
      <left/>
      <right/>
      <top style="thin">
        <color auto="1"/>
      </top>
      <bottom/>
      <diagonal/>
    </border>
  </borders>
  <cellStyleXfs count="16">
    <xf numFmtId="0" fontId="0" fillId="0" borderId="0"/>
    <xf numFmtId="0" fontId="1" fillId="0" borderId="0" applyNumberFormat="0" applyFill="0" applyBorder="0" applyAlignment="0" applyProtection="0"/>
    <xf numFmtId="0" fontId="2" fillId="2" borderId="1" applyNumberFormat="0" applyAlignment="0" applyProtection="0"/>
    <xf numFmtId="43" fontId="5" fillId="0" borderId="0" applyFont="0" applyFill="0" applyBorder="0" applyAlignment="0" applyProtection="0"/>
    <xf numFmtId="9" fontId="5" fillId="0" borderId="0" applyFont="0" applyFill="0" applyBorder="0" applyAlignment="0" applyProtection="0"/>
    <xf numFmtId="0" fontId="6" fillId="0" borderId="2" applyNumberFormat="0" applyFill="0" applyAlignment="0" applyProtection="0"/>
    <xf numFmtId="0" fontId="7" fillId="0" borderId="0" applyNumberFormat="0" applyFill="0" applyBorder="0" applyAlignment="0" applyProtection="0"/>
    <xf numFmtId="0" fontId="3" fillId="0" borderId="0">
      <alignment vertical="center"/>
    </xf>
    <xf numFmtId="0" fontId="10" fillId="0" borderId="0" applyNumberFormat="0" applyFill="0" applyProtection="0"/>
    <xf numFmtId="0" fontId="9" fillId="0" borderId="0">
      <alignment vertical="center" wrapText="1"/>
    </xf>
    <xf numFmtId="14" fontId="5" fillId="0" borderId="0" applyFont="0" applyFill="0" applyBorder="0">
      <alignment horizontal="center" vertical="center" wrapText="1"/>
    </xf>
    <xf numFmtId="0" fontId="3" fillId="4" borderId="0" applyNumberFormat="0" applyBorder="0" applyAlignment="0" applyProtection="0"/>
    <xf numFmtId="0" fontId="6" fillId="0" borderId="0" applyNumberFormat="0" applyFill="0" applyBorder="0" applyAlignment="0" applyProtection="0"/>
    <xf numFmtId="0" fontId="15" fillId="6" borderId="0" applyNumberFormat="0" applyBorder="0" applyAlignment="0" applyProtection="0"/>
    <xf numFmtId="0" fontId="24" fillId="0" borderId="0" applyNumberFormat="0" applyFill="0" applyBorder="0" applyAlignment="0" applyProtection="0"/>
    <xf numFmtId="44" fontId="5" fillId="0" borderId="0" applyFont="0" applyFill="0" applyBorder="0" applyAlignment="0" applyProtection="0"/>
  </cellStyleXfs>
  <cellXfs count="140">
    <xf numFmtId="0" fontId="0" fillId="0" borderId="0" xfId="0"/>
    <xf numFmtId="0" fontId="1" fillId="0" borderId="0" xfId="1"/>
    <xf numFmtId="0" fontId="0" fillId="0" borderId="0" xfId="0" applyAlignment="1">
      <alignment horizontal="left"/>
    </xf>
    <xf numFmtId="10" fontId="0" fillId="0" borderId="0" xfId="0" applyNumberFormat="1"/>
    <xf numFmtId="167" fontId="0" fillId="0" borderId="0" xfId="3" applyNumberFormat="1" applyFont="1"/>
    <xf numFmtId="168" fontId="5" fillId="0" borderId="0" xfId="7" applyNumberFormat="1" applyFont="1">
      <alignment vertical="center"/>
    </xf>
    <xf numFmtId="0" fontId="10" fillId="0" borderId="0" xfId="8"/>
    <xf numFmtId="0" fontId="9" fillId="0" borderId="0" xfId="9">
      <alignment vertical="center" wrapText="1"/>
    </xf>
    <xf numFmtId="0" fontId="6" fillId="0" borderId="0" xfId="9" applyFont="1" applyAlignment="1">
      <alignment horizontal="center" vertical="center" wrapText="1"/>
    </xf>
    <xf numFmtId="169" fontId="9" fillId="0" borderId="0" xfId="9" applyNumberFormat="1" applyAlignment="1">
      <alignment wrapText="1"/>
    </xf>
    <xf numFmtId="0" fontId="9" fillId="0" borderId="0" xfId="9" applyAlignment="1">
      <alignment wrapText="1"/>
    </xf>
    <xf numFmtId="14" fontId="0" fillId="0" borderId="0" xfId="10" applyFont="1">
      <alignment horizontal="center" vertical="center" wrapText="1"/>
    </xf>
    <xf numFmtId="0" fontId="9" fillId="0" borderId="0" xfId="9" applyAlignment="1"/>
    <xf numFmtId="10" fontId="0" fillId="0" borderId="0" xfId="4" applyNumberFormat="1" applyFont="1"/>
    <xf numFmtId="167" fontId="0" fillId="0" borderId="0" xfId="0" applyNumberFormat="1"/>
    <xf numFmtId="0" fontId="6" fillId="0" borderId="2" xfId="5"/>
    <xf numFmtId="0" fontId="0" fillId="0" borderId="0" xfId="0" applyAlignment="1">
      <alignment horizontal="left" indent="1"/>
    </xf>
    <xf numFmtId="0" fontId="8" fillId="0" borderId="0" xfId="0" applyFont="1"/>
    <xf numFmtId="10" fontId="8" fillId="0" borderId="0" xfId="0" applyNumberFormat="1" applyFont="1"/>
    <xf numFmtId="167" fontId="0" fillId="0" borderId="0" xfId="3" applyNumberFormat="1" applyFont="1" applyAlignment="1">
      <alignment horizontal="right"/>
    </xf>
    <xf numFmtId="167" fontId="8" fillId="0" borderId="0" xfId="0" applyNumberFormat="1" applyFont="1"/>
    <xf numFmtId="0" fontId="0" fillId="3" borderId="3" xfId="0" applyFill="1" applyBorder="1"/>
    <xf numFmtId="0" fontId="11" fillId="0" borderId="0" xfId="0" applyFont="1"/>
    <xf numFmtId="0" fontId="0" fillId="0" borderId="0" xfId="0" applyAlignment="1">
      <alignment horizontal="center"/>
    </xf>
    <xf numFmtId="0" fontId="0" fillId="0" borderId="0" xfId="0" applyAlignment="1">
      <alignment horizontal="left" vertical="center"/>
    </xf>
    <xf numFmtId="0" fontId="0" fillId="0" borderId="0" xfId="0" applyAlignment="1">
      <alignment horizontal="left" vertical="center" wrapText="1"/>
    </xf>
    <xf numFmtId="167" fontId="0" fillId="3" borderId="3" xfId="3" applyNumberFormat="1" applyFont="1" applyFill="1" applyBorder="1" applyAlignment="1">
      <alignment vertical="center"/>
    </xf>
    <xf numFmtId="170" fontId="0" fillId="3" borderId="3" xfId="0" applyNumberFormat="1" applyFill="1" applyBorder="1" applyAlignment="1">
      <alignment horizontal="right" vertical="center"/>
    </xf>
    <xf numFmtId="0" fontId="0" fillId="0" borderId="0" xfId="0" applyAlignment="1">
      <alignment horizontal="right"/>
    </xf>
    <xf numFmtId="0" fontId="12" fillId="0" borderId="0" xfId="0" applyFont="1" applyAlignment="1">
      <alignment horizontal="left" vertical="center"/>
    </xf>
    <xf numFmtId="43" fontId="0" fillId="0" borderId="0" xfId="0" applyNumberFormat="1"/>
    <xf numFmtId="0" fontId="14" fillId="0" borderId="0" xfId="0" applyFont="1"/>
    <xf numFmtId="0" fontId="3" fillId="5" borderId="0" xfId="0" applyFont="1" applyFill="1"/>
    <xf numFmtId="166" fontId="0" fillId="3" borderId="7" xfId="0" applyNumberFormat="1" applyFill="1" applyBorder="1" applyAlignment="1">
      <alignment horizontal="left"/>
    </xf>
    <xf numFmtId="166" fontId="0" fillId="3" borderId="8" xfId="0" applyNumberFormat="1" applyFill="1" applyBorder="1" applyAlignment="1">
      <alignment horizontal="left"/>
    </xf>
    <xf numFmtId="9" fontId="0" fillId="3" borderId="3" xfId="4" applyFont="1" applyFill="1" applyBorder="1" applyAlignment="1">
      <alignment horizontal="right" vertical="center"/>
    </xf>
    <xf numFmtId="0" fontId="0" fillId="0" borderId="0" xfId="0" applyAlignment="1">
      <alignment wrapText="1"/>
    </xf>
    <xf numFmtId="0" fontId="21" fillId="0" borderId="0" xfId="0" applyFont="1"/>
    <xf numFmtId="0" fontId="0" fillId="0" borderId="11" xfId="0" applyBorder="1"/>
    <xf numFmtId="0" fontId="11" fillId="0" borderId="12" xfId="0" applyFont="1" applyBorder="1"/>
    <xf numFmtId="0" fontId="11" fillId="0" borderId="13" xfId="0" applyFont="1" applyBorder="1"/>
    <xf numFmtId="0" fontId="0" fillId="0" borderId="14" xfId="0" applyBorder="1"/>
    <xf numFmtId="0" fontId="0" fillId="0" borderId="9" xfId="0" applyBorder="1"/>
    <xf numFmtId="0" fontId="0" fillId="0" borderId="10" xfId="0" applyBorder="1"/>
    <xf numFmtId="0" fontId="16" fillId="0" borderId="15" xfId="12" applyFont="1" applyBorder="1"/>
    <xf numFmtId="0" fontId="0" fillId="0" borderId="16" xfId="0" applyBorder="1"/>
    <xf numFmtId="0" fontId="11" fillId="0" borderId="15" xfId="0" applyFont="1" applyBorder="1"/>
    <xf numFmtId="165" fontId="9" fillId="0" borderId="0" xfId="9" applyNumberFormat="1">
      <alignment vertical="center" wrapText="1"/>
    </xf>
    <xf numFmtId="165" fontId="9" fillId="3" borderId="7" xfId="9" applyNumberFormat="1" applyFill="1" applyBorder="1">
      <alignment vertical="center" wrapText="1"/>
    </xf>
    <xf numFmtId="165" fontId="9" fillId="3" borderId="8" xfId="9" applyNumberFormat="1" applyFill="1" applyBorder="1">
      <alignment vertical="center" wrapText="1"/>
    </xf>
    <xf numFmtId="1" fontId="9" fillId="3" borderId="3" xfId="9" applyNumberFormat="1" applyFill="1" applyBorder="1">
      <alignment vertical="center" wrapText="1"/>
    </xf>
    <xf numFmtId="165" fontId="0" fillId="0" borderId="0" xfId="0" applyNumberFormat="1"/>
    <xf numFmtId="14" fontId="0" fillId="0" borderId="0" xfId="0" applyNumberFormat="1"/>
    <xf numFmtId="1" fontId="9" fillId="3" borderId="3" xfId="9" applyNumberFormat="1" applyFill="1" applyBorder="1" applyAlignment="1">
      <alignment horizontal="left" vertical="center" wrapText="1" indent="1"/>
    </xf>
    <xf numFmtId="165" fontId="0" fillId="0" borderId="0" xfId="0" applyNumberFormat="1" applyAlignment="1">
      <alignment horizontal="center"/>
    </xf>
    <xf numFmtId="0" fontId="8" fillId="0" borderId="0" xfId="0" applyFont="1" applyAlignment="1">
      <alignment horizontal="center"/>
    </xf>
    <xf numFmtId="0" fontId="8" fillId="7" borderId="0" xfId="0" applyFont="1" applyFill="1"/>
    <xf numFmtId="14" fontId="4" fillId="0" borderId="0" xfId="10" applyFont="1">
      <alignment horizontal="center" vertical="center" wrapText="1"/>
    </xf>
    <xf numFmtId="0" fontId="24" fillId="0" borderId="0" xfId="14"/>
    <xf numFmtId="0" fontId="2" fillId="2" borderId="1" xfId="2" applyAlignment="1" applyProtection="1">
      <alignment horizontal="center"/>
      <protection locked="0"/>
    </xf>
    <xf numFmtId="0" fontId="2" fillId="2" borderId="1" xfId="2" applyProtection="1">
      <protection locked="0"/>
    </xf>
    <xf numFmtId="14" fontId="2" fillId="2" borderId="1" xfId="2" applyNumberFormat="1" applyProtection="1">
      <protection locked="0"/>
    </xf>
    <xf numFmtId="10" fontId="0" fillId="0" borderId="0" xfId="0" applyNumberFormat="1" applyAlignment="1">
      <alignment horizontal="right"/>
    </xf>
    <xf numFmtId="0" fontId="4" fillId="0" borderId="0" xfId="0" applyFont="1" applyAlignment="1">
      <alignment horizontal="left"/>
    </xf>
    <xf numFmtId="0" fontId="0" fillId="0" borderId="0" xfId="3" applyNumberFormat="1" applyFont="1" applyAlignment="1">
      <alignment horizontal="left"/>
    </xf>
    <xf numFmtId="0" fontId="6" fillId="0" borderId="2" xfId="5" applyProtection="1"/>
    <xf numFmtId="0" fontId="9" fillId="0" borderId="0" xfId="9" applyAlignment="1">
      <alignment horizontal="center" vertical="center" wrapText="1"/>
    </xf>
    <xf numFmtId="167" fontId="14" fillId="0" borderId="0" xfId="0" applyNumberFormat="1" applyFont="1"/>
    <xf numFmtId="43" fontId="14" fillId="0" borderId="0" xfId="0" applyNumberFormat="1" applyFont="1"/>
    <xf numFmtId="0" fontId="14" fillId="0" borderId="0" xfId="0" quotePrefix="1" applyFont="1"/>
    <xf numFmtId="43" fontId="8" fillId="0" borderId="0" xfId="0" applyNumberFormat="1" applyFont="1"/>
    <xf numFmtId="43" fontId="4" fillId="0" borderId="0" xfId="0" applyNumberFormat="1" applyFont="1"/>
    <xf numFmtId="43" fontId="4" fillId="0" borderId="0" xfId="0" applyNumberFormat="1" applyFont="1" applyAlignment="1">
      <alignment horizontal="left" indent="2"/>
    </xf>
    <xf numFmtId="0" fontId="0" fillId="0" borderId="0" xfId="0" applyAlignment="1">
      <alignment horizontal="right" indent="1"/>
    </xf>
    <xf numFmtId="167" fontId="0" fillId="0" borderId="0" xfId="3" applyNumberFormat="1" applyFont="1" applyAlignment="1">
      <alignment horizontal="left"/>
    </xf>
    <xf numFmtId="164" fontId="20" fillId="0" borderId="0" xfId="0" applyNumberFormat="1" applyFont="1" applyAlignment="1">
      <alignment horizontal="left"/>
    </xf>
    <xf numFmtId="0" fontId="20" fillId="0" borderId="0" xfId="0" applyFont="1"/>
    <xf numFmtId="1" fontId="0" fillId="0" borderId="0" xfId="0" applyNumberFormat="1"/>
    <xf numFmtId="164" fontId="0" fillId="0" borderId="0" xfId="0" applyNumberFormat="1" applyAlignment="1">
      <alignment horizontal="left"/>
    </xf>
    <xf numFmtId="0" fontId="4" fillId="0" borderId="0" xfId="0" applyFont="1"/>
    <xf numFmtId="167" fontId="8" fillId="0" borderId="0" xfId="3" applyNumberFormat="1" applyFont="1"/>
    <xf numFmtId="0" fontId="8" fillId="0" borderId="0" xfId="0" applyFont="1" applyAlignment="1">
      <alignment horizontal="left"/>
    </xf>
    <xf numFmtId="9" fontId="2" fillId="2" borderId="1" xfId="2" applyNumberFormat="1" applyProtection="1">
      <protection locked="0"/>
    </xf>
    <xf numFmtId="0" fontId="11" fillId="0" borderId="0" xfId="0" applyFont="1" applyAlignment="1">
      <alignment horizontal="left" indent="1"/>
    </xf>
    <xf numFmtId="167" fontId="2" fillId="2" borderId="1" xfId="2" applyNumberFormat="1" applyProtection="1">
      <protection locked="0"/>
    </xf>
    <xf numFmtId="0" fontId="0" fillId="3" borderId="3" xfId="0" applyFill="1" applyBorder="1" applyAlignment="1">
      <alignment horizontal="left"/>
    </xf>
    <xf numFmtId="0" fontId="0" fillId="3" borderId="3" xfId="0" applyFill="1" applyBorder="1" applyAlignment="1">
      <alignment horizontal="center"/>
    </xf>
    <xf numFmtId="2" fontId="0" fillId="0" borderId="0" xfId="0" applyNumberFormat="1"/>
    <xf numFmtId="2" fontId="14" fillId="0" borderId="0" xfId="0" applyNumberFormat="1" applyFont="1"/>
    <xf numFmtId="43" fontId="0" fillId="0" borderId="0" xfId="3" applyFont="1"/>
    <xf numFmtId="0" fontId="20" fillId="0" borderId="0" xfId="0" applyFont="1" applyAlignment="1">
      <alignment horizontal="right"/>
    </xf>
    <xf numFmtId="0" fontId="18" fillId="0" borderId="0" xfId="0" applyFont="1"/>
    <xf numFmtId="43" fontId="22" fillId="0" borderId="0" xfId="0" applyNumberFormat="1" applyFont="1"/>
    <xf numFmtId="43" fontId="22" fillId="0" borderId="0" xfId="0" applyNumberFormat="1" applyFont="1" applyAlignment="1">
      <alignment horizontal="left" indent="2"/>
    </xf>
    <xf numFmtId="0" fontId="0" fillId="0" borderId="17" xfId="0" applyBorder="1"/>
    <xf numFmtId="0" fontId="20" fillId="0" borderId="17" xfId="0" applyFont="1" applyBorder="1" applyAlignment="1">
      <alignment horizontal="right"/>
    </xf>
    <xf numFmtId="43" fontId="0" fillId="0" borderId="17" xfId="0" applyNumberFormat="1" applyBorder="1"/>
    <xf numFmtId="43" fontId="4" fillId="0" borderId="17" xfId="0" applyNumberFormat="1" applyFont="1" applyBorder="1"/>
    <xf numFmtId="43" fontId="21" fillId="0" borderId="0" xfId="0" applyNumberFormat="1" applyFont="1"/>
    <xf numFmtId="43" fontId="14" fillId="0" borderId="0" xfId="0" applyNumberFormat="1" applyFont="1" applyAlignment="1">
      <alignment horizontal="right"/>
    </xf>
    <xf numFmtId="10" fontId="8" fillId="0" borderId="0" xfId="0" applyNumberFormat="1" applyFont="1" applyAlignment="1">
      <alignment horizontal="right"/>
    </xf>
    <xf numFmtId="165" fontId="0" fillId="0" borderId="0" xfId="0" applyNumberFormat="1" applyAlignment="1">
      <alignment horizontal="left"/>
    </xf>
    <xf numFmtId="14" fontId="0" fillId="0" borderId="0" xfId="0" applyNumberFormat="1" applyAlignment="1">
      <alignment horizontal="center"/>
    </xf>
    <xf numFmtId="170" fontId="9" fillId="3" borderId="3" xfId="9" applyNumberFormat="1" applyFill="1" applyBorder="1">
      <alignment vertical="center" wrapText="1"/>
    </xf>
    <xf numFmtId="0" fontId="22" fillId="5" borderId="0" xfId="13" applyFont="1" applyFill="1"/>
    <xf numFmtId="167" fontId="0" fillId="3" borderId="3" xfId="3" applyNumberFormat="1" applyFont="1" applyFill="1" applyBorder="1" applyAlignment="1">
      <alignment horizontal="right" vertical="center"/>
    </xf>
    <xf numFmtId="167" fontId="0" fillId="3" borderId="3" xfId="3" applyNumberFormat="1" applyFont="1" applyFill="1" applyBorder="1" applyAlignment="1">
      <alignment horizontal="right"/>
    </xf>
    <xf numFmtId="170" fontId="0" fillId="0" borderId="0" xfId="0" applyNumberFormat="1"/>
    <xf numFmtId="165" fontId="9" fillId="3" borderId="0" xfId="9" applyNumberFormat="1" applyFill="1">
      <alignment vertical="center" wrapText="1"/>
    </xf>
    <xf numFmtId="0" fontId="20" fillId="0" borderId="0" xfId="0" applyFont="1" applyAlignment="1">
      <alignment horizontal="left"/>
    </xf>
    <xf numFmtId="0" fontId="27" fillId="0" borderId="0" xfId="0" applyFont="1"/>
    <xf numFmtId="10" fontId="8" fillId="0" borderId="0" xfId="0" applyNumberFormat="1" applyFont="1" applyAlignment="1">
      <alignment horizontal="center" vertical="center" wrapText="1"/>
    </xf>
    <xf numFmtId="0" fontId="8" fillId="0" borderId="0" xfId="0" applyFont="1" applyAlignment="1">
      <alignment horizontal="center" vertical="center" wrapText="1"/>
    </xf>
    <xf numFmtId="9" fontId="0" fillId="0" borderId="0" xfId="0" applyNumberFormat="1"/>
    <xf numFmtId="171" fontId="0" fillId="3" borderId="3" xfId="4" applyNumberFormat="1" applyFont="1" applyFill="1" applyBorder="1" applyAlignment="1">
      <alignment horizontal="right" vertical="center"/>
    </xf>
    <xf numFmtId="170" fontId="0" fillId="3" borderId="3" xfId="0" applyNumberFormat="1" applyFill="1" applyBorder="1"/>
    <xf numFmtId="0" fontId="2" fillId="2" borderId="18" xfId="2" applyBorder="1" applyProtection="1">
      <protection locked="0"/>
    </xf>
    <xf numFmtId="0" fontId="0" fillId="0" borderId="19" xfId="0" applyBorder="1"/>
    <xf numFmtId="0" fontId="8" fillId="5" borderId="0" xfId="0" applyFont="1" applyFill="1"/>
    <xf numFmtId="0" fontId="0" fillId="8" borderId="0" xfId="0" applyFill="1"/>
    <xf numFmtId="0" fontId="28" fillId="0" borderId="0" xfId="0" applyFont="1" applyAlignment="1">
      <alignment vertical="center"/>
    </xf>
    <xf numFmtId="0" fontId="0" fillId="5" borderId="0" xfId="0" applyFill="1"/>
    <xf numFmtId="172" fontId="2" fillId="2" borderId="1" xfId="2" applyNumberFormat="1" applyProtection="1">
      <protection locked="0"/>
    </xf>
    <xf numFmtId="6" fontId="0" fillId="8" borderId="0" xfId="0" applyNumberFormat="1" applyFill="1"/>
    <xf numFmtId="14" fontId="0" fillId="8" borderId="0" xfId="0" applyNumberFormat="1" applyFill="1" applyAlignment="1">
      <alignment horizontal="left"/>
    </xf>
    <xf numFmtId="0" fontId="4" fillId="8" borderId="0" xfId="0" applyFont="1" applyFill="1"/>
    <xf numFmtId="167" fontId="0" fillId="8" borderId="0" xfId="3" applyNumberFormat="1" applyFont="1" applyFill="1"/>
    <xf numFmtId="10" fontId="0" fillId="8" borderId="0" xfId="0" applyNumberFormat="1" applyFill="1"/>
    <xf numFmtId="0" fontId="0" fillId="0" borderId="0" xfId="0" applyFill="1"/>
    <xf numFmtId="0" fontId="8" fillId="0" borderId="0" xfId="0" applyFont="1" applyFill="1" applyAlignment="1">
      <alignment horizontal="center"/>
    </xf>
    <xf numFmtId="0" fontId="8" fillId="0" borderId="0" xfId="0" applyFont="1" applyFill="1"/>
    <xf numFmtId="167" fontId="0" fillId="8" borderId="0" xfId="0" applyNumberFormat="1" applyFill="1"/>
    <xf numFmtId="6" fontId="0" fillId="8" borderId="0" xfId="15" applyNumberFormat="1" applyFont="1" applyFill="1" applyAlignment="1">
      <alignment horizontal="left" indent="5"/>
    </xf>
    <xf numFmtId="166" fontId="22" fillId="5" borderId="0" xfId="13" applyNumberFormat="1" applyFont="1" applyFill="1" applyAlignment="1">
      <alignment horizontal="center"/>
    </xf>
    <xf numFmtId="0" fontId="0" fillId="3" borderId="0" xfId="0" applyFill="1" applyAlignment="1">
      <alignment horizontal="left"/>
    </xf>
    <xf numFmtId="10" fontId="3" fillId="4" borderId="6" xfId="11" applyNumberFormat="1" applyBorder="1" applyAlignment="1">
      <alignment horizontal="center"/>
    </xf>
    <xf numFmtId="10" fontId="3" fillId="4" borderId="0" xfId="11" applyNumberFormat="1" applyBorder="1" applyAlignment="1">
      <alignment horizontal="center"/>
    </xf>
    <xf numFmtId="0" fontId="3" fillId="4" borderId="4" xfId="11" applyBorder="1" applyAlignment="1">
      <alignment horizontal="center"/>
    </xf>
    <xf numFmtId="0" fontId="3" fillId="4" borderId="5" xfId="11" applyBorder="1" applyAlignment="1">
      <alignment horizontal="center"/>
    </xf>
    <xf numFmtId="0" fontId="11" fillId="0" borderId="0" xfId="6" applyFont="1" applyAlignment="1">
      <alignment vertical="center" wrapText="1"/>
    </xf>
  </cellXfs>
  <cellStyles count="16">
    <cellStyle name="Accent1" xfId="11" builtinId="29"/>
    <cellStyle name="Datum" xfId="10"/>
    <cellStyle name="Hyperlink" xfId="14" builtinId="8"/>
    <cellStyle name="Komma" xfId="3" builtinId="3"/>
    <cellStyle name="Kop 1 2" xfId="8"/>
    <cellStyle name="Kop 3" xfId="5" builtinId="18"/>
    <cellStyle name="Kop 4" xfId="12" builtinId="19"/>
    <cellStyle name="Neutraal" xfId="13" builtinId="28"/>
    <cellStyle name="Procent" xfId="4" builtinId="5"/>
    <cellStyle name="Standaard" xfId="0" builtinId="0"/>
    <cellStyle name="Standaard 2" xfId="9"/>
    <cellStyle name="Titel" xfId="1" builtinId="15"/>
    <cellStyle name="Uitvoer" xfId="2" builtinId="21"/>
    <cellStyle name="Valuta" xfId="15" builtinId="4"/>
    <cellStyle name="Verklarende tekst" xfId="6" builtinId="53"/>
    <cellStyle name="zHiddenText" xfId="7"/>
  </cellStyles>
  <dxfs count="32">
    <dxf>
      <numFmt numFmtId="0" formatCode="General"/>
    </dxf>
    <dxf>
      <numFmt numFmtId="0" formatCode="General"/>
    </dxf>
    <dxf>
      <numFmt numFmtId="0" formatCode="General"/>
      <alignment horizontal="center" vertical="center" textRotation="0" wrapText="1" indent="0" justifyLastLine="0" shrinkToFit="0" readingOrder="0"/>
      <protection locked="1" hidden="0"/>
    </dxf>
    <dxf>
      <font>
        <color rgb="FF7F7F7F"/>
      </font>
    </dxf>
    <dxf>
      <font>
        <b val="0"/>
        <i/>
        <color theme="0" tint="-0.14996795556505021"/>
      </font>
    </dxf>
    <dxf>
      <font>
        <color theme="0"/>
      </font>
      <fill>
        <patternFill>
          <bgColor theme="0"/>
        </patternFill>
      </fill>
      <border>
        <left/>
        <right/>
        <top style="thin">
          <color auto="1"/>
        </top>
        <bottom/>
      </border>
    </dxf>
    <dxf>
      <font>
        <b/>
        <i val="0"/>
      </font>
      <fill>
        <patternFill>
          <bgColor theme="7" tint="0.59996337778862885"/>
        </patternFill>
      </fill>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border>
    </dxf>
    <dxf>
      <fill>
        <patternFill>
          <bgColor theme="7" tint="0.59996337778862885"/>
        </patternFill>
      </fill>
    </dxf>
    <dxf>
      <font>
        <color theme="0"/>
      </font>
      <fill>
        <patternFill>
          <bgColor theme="0"/>
        </patternFill>
      </fill>
      <border>
        <left/>
        <right/>
        <top/>
        <bottom/>
        <vertical/>
        <horizontal/>
      </border>
    </dxf>
    <dxf>
      <font>
        <color theme="0"/>
      </font>
      <fill>
        <patternFill patternType="none">
          <bgColor auto="1"/>
        </patternFill>
      </fill>
      <border>
        <left/>
        <right/>
        <top/>
        <bottom/>
      </border>
    </dxf>
    <dxf>
      <font>
        <color theme="0"/>
      </font>
      <fill>
        <patternFill>
          <bgColor theme="0"/>
        </patternFill>
      </fill>
      <border>
        <left/>
        <right/>
        <top/>
        <bottom/>
        <vertical/>
        <horizontal/>
      </border>
    </dxf>
    <dxf>
      <fill>
        <patternFill>
          <bgColor theme="7" tint="0.59996337778862885"/>
        </patternFill>
      </fill>
    </dxf>
    <dxf>
      <fill>
        <patternFill>
          <bgColor theme="7" tint="0.59996337778862885"/>
        </patternFill>
      </fill>
    </dxf>
    <dxf>
      <font>
        <color theme="0"/>
      </font>
      <fill>
        <patternFill>
          <bgColor theme="0"/>
        </patternFill>
      </fill>
      <border>
        <left/>
        <right/>
        <top/>
        <bottom/>
        <vertical/>
        <horizontal/>
      </border>
    </dxf>
    <dxf>
      <font>
        <color theme="0"/>
      </font>
      <fill>
        <patternFill patternType="solid">
          <bgColor theme="0"/>
        </patternFill>
      </fill>
      <border>
        <left/>
        <right/>
        <top/>
        <bottom/>
        <vertical/>
        <horizontal/>
      </border>
    </dxf>
    <dxf>
      <fill>
        <patternFill patternType="solid">
          <fgColor theme="8" tint="0.79995117038483843"/>
          <bgColor theme="3" tint="0.79998168889431442"/>
        </patternFill>
      </fill>
    </dxf>
    <dxf>
      <fill>
        <patternFill patternType="solid">
          <fgColor theme="8" tint="0.79995117038483843"/>
          <bgColor theme="3" tint="0.79998168889431442"/>
        </patternFill>
      </fill>
    </dxf>
    <dxf>
      <font>
        <color theme="3" tint="-0.24994659260841701"/>
      </font>
    </dxf>
    <dxf>
      <font>
        <color theme="3" tint="-0.24994659260841701"/>
      </font>
    </dxf>
    <dxf>
      <font>
        <color theme="3" tint="-0.24994659260841701"/>
      </font>
      <border>
        <top style="thin">
          <color theme="3"/>
        </top>
      </border>
    </dxf>
    <dxf>
      <font>
        <color theme="3" tint="-0.24994659260841701"/>
      </font>
      <border>
        <bottom style="thin">
          <color theme="3"/>
        </bottom>
      </border>
    </dxf>
    <dxf>
      <font>
        <color theme="3" tint="-0.24994659260841701"/>
      </font>
      <border>
        <top style="thin">
          <color theme="3"/>
        </top>
        <bottom style="thin">
          <color theme="3"/>
        </bottom>
      </border>
    </dxf>
    <dxf>
      <fill>
        <patternFill patternType="solid">
          <fgColor theme="8" tint="0.79995117038483843"/>
          <bgColor theme="3" tint="0.79998168889431442"/>
        </patternFill>
      </fill>
    </dxf>
    <dxf>
      <fill>
        <patternFill patternType="solid">
          <fgColor theme="8" tint="0.79995117038483843"/>
          <bgColor theme="3" tint="0.79998168889431442"/>
        </patternFill>
      </fill>
    </dxf>
    <dxf>
      <font>
        <color theme="3" tint="-0.24994659260841701"/>
      </font>
    </dxf>
    <dxf>
      <font>
        <color theme="3" tint="-0.24994659260841701"/>
      </font>
    </dxf>
    <dxf>
      <font>
        <color theme="3" tint="-0.24994659260841701"/>
      </font>
      <border>
        <top style="thin">
          <color theme="3"/>
        </top>
      </border>
    </dxf>
    <dxf>
      <font>
        <color theme="3" tint="-0.24994659260841701"/>
      </font>
      <border>
        <bottom style="thin">
          <color theme="3"/>
        </bottom>
      </border>
    </dxf>
    <dxf>
      <font>
        <color theme="3" tint="-0.24994659260841701"/>
      </font>
      <border>
        <top style="thin">
          <color theme="3"/>
        </top>
        <bottom style="thin">
          <color theme="3"/>
        </bottom>
      </border>
    </dxf>
  </dxfs>
  <tableStyles count="2" defaultTableStyle="TableStyleMedium2" defaultPivotStyle="PivotStyleLight16">
    <tableStyle name="Tabelstijl van infographic-tijdlijn" pivot="0" count="7">
      <tableStyleElement type="wholeTable" dxfId="31"/>
      <tableStyleElement type="headerRow" dxfId="30"/>
      <tableStyleElement type="totalRow" dxfId="29"/>
      <tableStyleElement type="firstColumn" dxfId="28"/>
      <tableStyleElement type="lastColumn" dxfId="27"/>
      <tableStyleElement type="firstRowStripe" dxfId="26"/>
      <tableStyleElement type="firstColumnStripe" dxfId="25"/>
    </tableStyle>
    <tableStyle name="Tabelstijl van infographic-tijdlijn 2" pivot="0" count="7">
      <tableStyleElement type="wholeTable" dxfId="24"/>
      <tableStyleElement type="headerRow" dxfId="23"/>
      <tableStyleElement type="totalRow" dxfId="22"/>
      <tableStyleElement type="firstColumn" dxfId="21"/>
      <tableStyleElement type="lastColumn" dxfId="20"/>
      <tableStyleElement type="firstRowStripe" dxfId="19"/>
      <tableStyleElement type="firstColumnStripe" dxfId="18"/>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5" Type="http://schemas.microsoft.com/office/2017/10/relationships/person" Target="persons/person.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0" i="0" u="none" strike="noStrike" kern="1200" spc="0" baseline="0">
                <a:solidFill>
                  <a:schemeClr val="tx1">
                    <a:lumMod val="65000"/>
                    <a:lumOff val="35000"/>
                  </a:schemeClr>
                </a:solidFill>
                <a:latin typeface="+mn-lt"/>
                <a:ea typeface="+mn-ea"/>
                <a:cs typeface="+mn-cs"/>
              </a:defRPr>
            </a:pPr>
            <a:r>
              <a:rPr lang="en-US" sz="1000"/>
              <a:t>Netto maandsalaris</a:t>
            </a:r>
          </a:p>
        </c:rich>
      </c:tx>
      <c:overlay val="0"/>
      <c:spPr>
        <a:noFill/>
        <a:ln>
          <a:noFill/>
        </a:ln>
        <a:effectLst/>
      </c:spPr>
      <c:txPr>
        <a:bodyPr rot="0" spcFirstLastPara="1" vertOverflow="ellipsis" vert="horz" wrap="square" anchor="ctr" anchorCtr="1"/>
        <a:lstStyle/>
        <a:p>
          <a:pPr>
            <a:defRPr sz="1000" b="0" i="0" u="none" strike="noStrike" kern="1200" spc="0" baseline="0">
              <a:solidFill>
                <a:schemeClr val="tx1">
                  <a:lumMod val="65000"/>
                  <a:lumOff val="35000"/>
                </a:schemeClr>
              </a:solidFill>
              <a:latin typeface="+mn-lt"/>
              <a:ea typeface="+mn-ea"/>
              <a:cs typeface="+mn-cs"/>
            </a:defRPr>
          </a:pPr>
          <a:endParaRPr lang="nl-NL"/>
        </a:p>
      </c:txPr>
    </c:title>
    <c:autoTitleDeleted val="0"/>
    <c:plotArea>
      <c:layout/>
      <c:barChart>
        <c:barDir val="col"/>
        <c:grouping val="clustered"/>
        <c:varyColors val="0"/>
        <c:ser>
          <c:idx val="0"/>
          <c:order val="0"/>
          <c:tx>
            <c:v>Voor deelname</c:v>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Salaris</c:v>
              </c:pt>
            </c:strLit>
          </c:cat>
          <c:val>
            <c:numRef>
              <c:f>'7. Inzicht'!$C$20</c:f>
              <c:numCache>
                <c:formatCode>_ * #,##0_ ;_ * \-#,##0_ ;_ * "-"??_ ;_ @_ </c:formatCode>
                <c:ptCount val="1"/>
                <c:pt idx="0">
                  <c:v>390.85320320416668</c:v>
                </c:pt>
              </c:numCache>
            </c:numRef>
          </c:val>
          <c:extLst>
            <c:ext xmlns:c16="http://schemas.microsoft.com/office/drawing/2014/chart" uri="{C3380CC4-5D6E-409C-BE32-E72D297353CC}">
              <c16:uniqueId val="{00000000-F605-4100-9C62-22F9D169EAD4}"/>
            </c:ext>
          </c:extLst>
        </c:ser>
        <c:ser>
          <c:idx val="1"/>
          <c:order val="1"/>
          <c:tx>
            <c:v>Na deelname</c:v>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Salaris</c:v>
              </c:pt>
            </c:strLit>
          </c:cat>
          <c:val>
            <c:numRef>
              <c:f>'7. Inzicht'!$D$20</c:f>
              <c:numCache>
                <c:formatCode>_ * #,##0_ ;_ * \-#,##0_ ;_ * "-"??_ ;_ @_ </c:formatCode>
                <c:ptCount val="1"/>
                <c:pt idx="0">
                  <c:v>377.61504660666674</c:v>
                </c:pt>
              </c:numCache>
            </c:numRef>
          </c:val>
          <c:extLst>
            <c:ext xmlns:c16="http://schemas.microsoft.com/office/drawing/2014/chart" uri="{C3380CC4-5D6E-409C-BE32-E72D297353CC}">
              <c16:uniqueId val="{00000001-F605-4100-9C62-22F9D169EAD4}"/>
            </c:ext>
          </c:extLst>
        </c:ser>
        <c:dLbls>
          <c:showLegendKey val="0"/>
          <c:showVal val="0"/>
          <c:showCatName val="0"/>
          <c:showSerName val="0"/>
          <c:showPercent val="0"/>
          <c:showBubbleSize val="0"/>
        </c:dLbls>
        <c:gapWidth val="219"/>
        <c:overlap val="-27"/>
        <c:axId val="742416728"/>
        <c:axId val="300492120"/>
      </c:barChart>
      <c:catAx>
        <c:axId val="742416728"/>
        <c:scaling>
          <c:orientation val="minMax"/>
        </c:scaling>
        <c:delete val="1"/>
        <c:axPos val="b"/>
        <c:numFmt formatCode="General" sourceLinked="1"/>
        <c:majorTickMark val="none"/>
        <c:minorTickMark val="none"/>
        <c:tickLblPos val="nextTo"/>
        <c:crossAx val="300492120"/>
        <c:crosses val="autoZero"/>
        <c:auto val="1"/>
        <c:lblAlgn val="ctr"/>
        <c:lblOffset val="100"/>
        <c:noMultiLvlLbl val="0"/>
      </c:catAx>
      <c:valAx>
        <c:axId val="300492120"/>
        <c:scaling>
          <c:orientation val="minMax"/>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Euro per maand</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nl-NL"/>
            </a:p>
          </c:txPr>
        </c:title>
        <c:numFmt formatCode="_ * #,##0_ ;_ * \-#,##0_ ;_ * &quot;-&quot;??_ ;_ @_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74241672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0" i="0" u="none" strike="noStrike" kern="1200" spc="0" baseline="0">
                <a:solidFill>
                  <a:schemeClr val="tx1">
                    <a:lumMod val="65000"/>
                    <a:lumOff val="35000"/>
                  </a:schemeClr>
                </a:solidFill>
                <a:latin typeface="+mn-lt"/>
                <a:ea typeface="+mn-ea"/>
                <a:cs typeface="+mn-cs"/>
              </a:defRPr>
            </a:pPr>
            <a:r>
              <a:rPr lang="en-US" sz="1000"/>
              <a:t>Uren per week</a:t>
            </a:r>
          </a:p>
        </c:rich>
      </c:tx>
      <c:overlay val="0"/>
      <c:spPr>
        <a:noFill/>
        <a:ln>
          <a:noFill/>
        </a:ln>
        <a:effectLst/>
      </c:spPr>
      <c:txPr>
        <a:bodyPr rot="0" spcFirstLastPara="1" vertOverflow="ellipsis" vert="horz" wrap="square" anchor="ctr" anchorCtr="1"/>
        <a:lstStyle/>
        <a:p>
          <a:pPr>
            <a:defRPr sz="1000" b="0" i="0" u="none" strike="noStrike" kern="1200" spc="0" baseline="0">
              <a:solidFill>
                <a:schemeClr val="tx1">
                  <a:lumMod val="65000"/>
                  <a:lumOff val="35000"/>
                </a:schemeClr>
              </a:solidFill>
              <a:latin typeface="+mn-lt"/>
              <a:ea typeface="+mn-ea"/>
              <a:cs typeface="+mn-cs"/>
            </a:defRPr>
          </a:pPr>
          <a:endParaRPr lang="nl-NL"/>
        </a:p>
      </c:txPr>
    </c:title>
    <c:autoTitleDeleted val="0"/>
    <c:plotArea>
      <c:layout/>
      <c:barChart>
        <c:barDir val="col"/>
        <c:grouping val="clustered"/>
        <c:varyColors val="0"/>
        <c:ser>
          <c:idx val="0"/>
          <c:order val="0"/>
          <c:tx>
            <c:v>Voor deelname</c:v>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'7. Inzicht'!$C$17</c:f>
              <c:numCache>
                <c:formatCode>0.0</c:formatCode>
                <c:ptCount val="1"/>
                <c:pt idx="0">
                  <c:v>36</c:v>
                </c:pt>
              </c:numCache>
            </c:numRef>
          </c:val>
          <c:extLst>
            <c:ext xmlns:c16="http://schemas.microsoft.com/office/drawing/2014/chart" uri="{C3380CC4-5D6E-409C-BE32-E72D297353CC}">
              <c16:uniqueId val="{00000000-FFAB-439A-8EB6-5BB145CFB6DD}"/>
            </c:ext>
          </c:extLst>
        </c:ser>
        <c:ser>
          <c:idx val="1"/>
          <c:order val="1"/>
          <c:tx>
            <c:v>Na deelname</c:v>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'7. Inzicht'!$D$17</c:f>
              <c:numCache>
                <c:formatCode>0.0</c:formatCode>
                <c:ptCount val="1"/>
                <c:pt idx="0">
                  <c:v>28.8</c:v>
                </c:pt>
              </c:numCache>
            </c:numRef>
          </c:val>
          <c:extLst>
            <c:ext xmlns:c16="http://schemas.microsoft.com/office/drawing/2014/chart" uri="{C3380CC4-5D6E-409C-BE32-E72D297353CC}">
              <c16:uniqueId val="{00000001-FFAB-439A-8EB6-5BB145CFB6DD}"/>
            </c:ext>
          </c:extLst>
        </c:ser>
        <c:dLbls>
          <c:showLegendKey val="0"/>
          <c:showVal val="0"/>
          <c:showCatName val="0"/>
          <c:showSerName val="0"/>
          <c:showPercent val="0"/>
          <c:showBubbleSize val="0"/>
        </c:dLbls>
        <c:gapWidth val="219"/>
        <c:overlap val="-27"/>
        <c:axId val="742416728"/>
        <c:axId val="300492120"/>
      </c:barChart>
      <c:catAx>
        <c:axId val="742416728"/>
        <c:scaling>
          <c:orientation val="minMax"/>
        </c:scaling>
        <c:delete val="1"/>
        <c:axPos val="b"/>
        <c:numFmt formatCode="General" sourceLinked="1"/>
        <c:majorTickMark val="none"/>
        <c:minorTickMark val="none"/>
        <c:tickLblPos val="nextTo"/>
        <c:crossAx val="300492120"/>
        <c:crosses val="autoZero"/>
        <c:auto val="1"/>
        <c:lblAlgn val="ctr"/>
        <c:lblOffset val="100"/>
        <c:noMultiLvlLbl val="0"/>
      </c:catAx>
      <c:valAx>
        <c:axId val="300492120"/>
        <c:scaling>
          <c:orientation val="minMax"/>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uren per week</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nl-NL"/>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nl-NL"/>
          </a:p>
        </c:txPr>
        <c:crossAx val="74241672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0" i="0" u="none" strike="noStrike" kern="1200" spc="0" baseline="0">
                <a:solidFill>
                  <a:schemeClr val="tx1">
                    <a:lumMod val="65000"/>
                    <a:lumOff val="35000"/>
                  </a:schemeClr>
                </a:solidFill>
                <a:latin typeface="+mn-lt"/>
                <a:ea typeface="+mn-ea"/>
                <a:cs typeface="+mn-cs"/>
              </a:defRPr>
            </a:pPr>
            <a:r>
              <a:rPr lang="en-US" sz="1000"/>
              <a:t>PLB per jaar</a:t>
            </a:r>
          </a:p>
        </c:rich>
      </c:tx>
      <c:overlay val="0"/>
      <c:spPr>
        <a:noFill/>
        <a:ln>
          <a:noFill/>
        </a:ln>
        <a:effectLst/>
      </c:spPr>
      <c:txPr>
        <a:bodyPr rot="0" spcFirstLastPara="1" vertOverflow="ellipsis" vert="horz" wrap="square" anchor="ctr" anchorCtr="1"/>
        <a:lstStyle/>
        <a:p>
          <a:pPr>
            <a:defRPr sz="1000" b="0" i="0" u="none" strike="noStrike" kern="1200" spc="0" baseline="0">
              <a:solidFill>
                <a:schemeClr val="tx1">
                  <a:lumMod val="65000"/>
                  <a:lumOff val="35000"/>
                </a:schemeClr>
              </a:solidFill>
              <a:latin typeface="+mn-lt"/>
              <a:ea typeface="+mn-ea"/>
              <a:cs typeface="+mn-cs"/>
            </a:defRPr>
          </a:pPr>
          <a:endParaRPr lang="nl-NL"/>
        </a:p>
      </c:txPr>
    </c:title>
    <c:autoTitleDeleted val="0"/>
    <c:plotArea>
      <c:layout/>
      <c:barChart>
        <c:barDir val="col"/>
        <c:grouping val="clustered"/>
        <c:varyColors val="0"/>
        <c:ser>
          <c:idx val="0"/>
          <c:order val="0"/>
          <c:tx>
            <c:v>Voor deelname</c:v>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'7. Inzicht'!$C$39</c:f>
              <c:numCache>
                <c:formatCode>General</c:formatCode>
                <c:ptCount val="1"/>
                <c:pt idx="0">
                  <c:v>0</c:v>
                </c:pt>
              </c:numCache>
            </c:numRef>
          </c:val>
          <c:extLst>
            <c:ext xmlns:c16="http://schemas.microsoft.com/office/drawing/2014/chart" uri="{C3380CC4-5D6E-409C-BE32-E72D297353CC}">
              <c16:uniqueId val="{00000000-2450-48C4-B377-F46CE27A1C05}"/>
            </c:ext>
          </c:extLst>
        </c:ser>
        <c:ser>
          <c:idx val="1"/>
          <c:order val="1"/>
          <c:tx>
            <c:v>Na deelname</c:v>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'7. Inzicht'!$C$40</c:f>
              <c:numCache>
                <c:formatCode>0.0</c:formatCode>
                <c:ptCount val="1"/>
                <c:pt idx="0">
                  <c:v>0</c:v>
                </c:pt>
              </c:numCache>
            </c:numRef>
          </c:val>
          <c:extLst>
            <c:ext xmlns:c16="http://schemas.microsoft.com/office/drawing/2014/chart" uri="{C3380CC4-5D6E-409C-BE32-E72D297353CC}">
              <c16:uniqueId val="{00000001-2450-48C4-B377-F46CE27A1C05}"/>
            </c:ext>
          </c:extLst>
        </c:ser>
        <c:dLbls>
          <c:showLegendKey val="0"/>
          <c:showVal val="0"/>
          <c:showCatName val="0"/>
          <c:showSerName val="0"/>
          <c:showPercent val="0"/>
          <c:showBubbleSize val="0"/>
        </c:dLbls>
        <c:gapWidth val="219"/>
        <c:overlap val="-27"/>
        <c:axId val="742416728"/>
        <c:axId val="300492120"/>
      </c:barChart>
      <c:catAx>
        <c:axId val="742416728"/>
        <c:scaling>
          <c:orientation val="minMax"/>
        </c:scaling>
        <c:delete val="1"/>
        <c:axPos val="b"/>
        <c:numFmt formatCode="General" sourceLinked="1"/>
        <c:majorTickMark val="none"/>
        <c:minorTickMark val="none"/>
        <c:tickLblPos val="nextTo"/>
        <c:crossAx val="300492120"/>
        <c:crosses val="autoZero"/>
        <c:auto val="1"/>
        <c:lblAlgn val="ctr"/>
        <c:lblOffset val="100"/>
        <c:noMultiLvlLbl val="0"/>
      </c:catAx>
      <c:valAx>
        <c:axId val="300492120"/>
        <c:scaling>
          <c:orientation val="minMax"/>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uren per week</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nl-NL"/>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nl-NL"/>
          </a:p>
        </c:txPr>
        <c:crossAx val="74241672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hyperlink" Target="#'6. Mijn gegevens'!A1"/><Relationship Id="rId3" Type="http://schemas.openxmlformats.org/officeDocument/2006/relationships/hyperlink" Target="#'1. Start'!A1"/><Relationship Id="rId7" Type="http://schemas.openxmlformats.org/officeDocument/2006/relationships/hyperlink" Target="#'5. Kan ik deelnemen '!A1"/><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hyperlink" Target="#'4. De regeling'!A1"/><Relationship Id="rId11" Type="http://schemas.openxmlformats.org/officeDocument/2006/relationships/hyperlink" Target="#'9. Nuttige links'!A1"/><Relationship Id="rId5" Type="http://schemas.openxmlformats.org/officeDocument/2006/relationships/hyperlink" Target="#'3. Gevolgen van deelname'!A1"/><Relationship Id="rId10" Type="http://schemas.openxmlformats.org/officeDocument/2006/relationships/hyperlink" Target="#'8. Mijn loopbaanpad'!A1"/><Relationship Id="rId4" Type="http://schemas.openxmlformats.org/officeDocument/2006/relationships/hyperlink" Target="#'2. De regeling uitgelegd'!A1"/><Relationship Id="rId9" Type="http://schemas.openxmlformats.org/officeDocument/2006/relationships/hyperlink" Target="#'7. Inzicht'!A1"/></Relationships>
</file>

<file path=xl/drawings/_rels/drawing2.xml.rels><?xml version="1.0" encoding="UTF-8" standalone="yes"?>
<Relationships xmlns="http://schemas.openxmlformats.org/package/2006/relationships"><Relationship Id="rId8" Type="http://schemas.openxmlformats.org/officeDocument/2006/relationships/hyperlink" Target="#'7. Inzicht'!A1"/><Relationship Id="rId3" Type="http://schemas.openxmlformats.org/officeDocument/2006/relationships/hyperlink" Target="#'2. De regeling uitgelegd'!A1"/><Relationship Id="rId7" Type="http://schemas.openxmlformats.org/officeDocument/2006/relationships/hyperlink" Target="#'6. Mijn gegevens'!A1"/><Relationship Id="rId2" Type="http://schemas.openxmlformats.org/officeDocument/2006/relationships/hyperlink" Target="#'1. Start'!A1"/><Relationship Id="rId1" Type="http://schemas.openxmlformats.org/officeDocument/2006/relationships/image" Target="../media/image1.png"/><Relationship Id="rId6" Type="http://schemas.openxmlformats.org/officeDocument/2006/relationships/hyperlink" Target="#'5. Kan ik deelnemen '!A1"/><Relationship Id="rId5" Type="http://schemas.openxmlformats.org/officeDocument/2006/relationships/hyperlink" Target="#'4. De regeling'!A1"/><Relationship Id="rId10" Type="http://schemas.openxmlformats.org/officeDocument/2006/relationships/hyperlink" Target="#'9. Nuttige links'!A1"/><Relationship Id="rId4" Type="http://schemas.openxmlformats.org/officeDocument/2006/relationships/hyperlink" Target="#'3. Gevolgen van deelname'!A1"/><Relationship Id="rId9" Type="http://schemas.openxmlformats.org/officeDocument/2006/relationships/hyperlink" Target="#'8. Mijn loopbaanpad'!A1"/></Relationships>
</file>

<file path=xl/drawings/_rels/drawing3.xml.rels><?xml version="1.0" encoding="UTF-8" standalone="yes"?>
<Relationships xmlns="http://schemas.openxmlformats.org/package/2006/relationships"><Relationship Id="rId8" Type="http://schemas.openxmlformats.org/officeDocument/2006/relationships/hyperlink" Target="#'8. Mijn loopbaanpad'!A1"/><Relationship Id="rId3" Type="http://schemas.openxmlformats.org/officeDocument/2006/relationships/hyperlink" Target="#'3. Gevolgen van deelname'!A1"/><Relationship Id="rId7" Type="http://schemas.openxmlformats.org/officeDocument/2006/relationships/hyperlink" Target="#'7. Inzicht'!A1"/><Relationship Id="rId2" Type="http://schemas.openxmlformats.org/officeDocument/2006/relationships/hyperlink" Target="#'2. De regeling uitgelegd'!A1"/><Relationship Id="rId1" Type="http://schemas.openxmlformats.org/officeDocument/2006/relationships/hyperlink" Target="#'1. Start'!A1"/><Relationship Id="rId6" Type="http://schemas.openxmlformats.org/officeDocument/2006/relationships/hyperlink" Target="#'6. Mijn gegevens'!A1"/><Relationship Id="rId5" Type="http://schemas.openxmlformats.org/officeDocument/2006/relationships/hyperlink" Target="#'5. Kan ik deelnemen '!A1"/><Relationship Id="rId10" Type="http://schemas.openxmlformats.org/officeDocument/2006/relationships/hyperlink" Target="#'9. Nuttige links'!A1"/><Relationship Id="rId4" Type="http://schemas.openxmlformats.org/officeDocument/2006/relationships/hyperlink" Target="#'4. De regeling'!A1"/><Relationship Id="rId9" Type="http://schemas.openxmlformats.org/officeDocument/2006/relationships/image" Target="../media/image1.png"/></Relationships>
</file>

<file path=xl/drawings/_rels/drawing4.xml.rels><?xml version="1.0" encoding="UTF-8" standalone="yes"?>
<Relationships xmlns="http://schemas.openxmlformats.org/package/2006/relationships"><Relationship Id="rId8" Type="http://schemas.openxmlformats.org/officeDocument/2006/relationships/hyperlink" Target="#'7. Inzicht'!A1"/><Relationship Id="rId3" Type="http://schemas.openxmlformats.org/officeDocument/2006/relationships/hyperlink" Target="#'2. De regeling uitgelegd'!A1"/><Relationship Id="rId7" Type="http://schemas.openxmlformats.org/officeDocument/2006/relationships/hyperlink" Target="#'6. Mijn gegevens'!A1"/><Relationship Id="rId2" Type="http://schemas.openxmlformats.org/officeDocument/2006/relationships/hyperlink" Target="#'1. Start'!A1"/><Relationship Id="rId1" Type="http://schemas.openxmlformats.org/officeDocument/2006/relationships/image" Target="../media/image1.png"/><Relationship Id="rId6" Type="http://schemas.openxmlformats.org/officeDocument/2006/relationships/hyperlink" Target="#'5. Kan ik deelnemen '!A1"/><Relationship Id="rId5" Type="http://schemas.openxmlformats.org/officeDocument/2006/relationships/hyperlink" Target="#'4. De regeling'!A1"/><Relationship Id="rId10" Type="http://schemas.openxmlformats.org/officeDocument/2006/relationships/hyperlink" Target="#'9. Nuttige links'!A1"/><Relationship Id="rId4" Type="http://schemas.openxmlformats.org/officeDocument/2006/relationships/hyperlink" Target="#'3. Gevolgen van deelname'!A1"/><Relationship Id="rId9" Type="http://schemas.openxmlformats.org/officeDocument/2006/relationships/hyperlink" Target="#'8. Mijn loopbaanpad'!A1"/></Relationships>
</file>

<file path=xl/drawings/_rels/drawing5.xml.rels><?xml version="1.0" encoding="UTF-8" standalone="yes"?>
<Relationships xmlns="http://schemas.openxmlformats.org/package/2006/relationships"><Relationship Id="rId8" Type="http://schemas.openxmlformats.org/officeDocument/2006/relationships/hyperlink" Target="#'7. Inzicht'!A1"/><Relationship Id="rId3" Type="http://schemas.openxmlformats.org/officeDocument/2006/relationships/hyperlink" Target="#'2. De regeling uitgelegd'!A1"/><Relationship Id="rId7" Type="http://schemas.openxmlformats.org/officeDocument/2006/relationships/hyperlink" Target="#'6. Mijn gegevens'!A1"/><Relationship Id="rId2" Type="http://schemas.openxmlformats.org/officeDocument/2006/relationships/hyperlink" Target="#'1. Start'!A1"/><Relationship Id="rId1" Type="http://schemas.openxmlformats.org/officeDocument/2006/relationships/image" Target="../media/image1.png"/><Relationship Id="rId6" Type="http://schemas.openxmlformats.org/officeDocument/2006/relationships/hyperlink" Target="#'5. Kan ik deelnemen '!A1"/><Relationship Id="rId5" Type="http://schemas.openxmlformats.org/officeDocument/2006/relationships/hyperlink" Target="#'4. De regeling'!A1"/><Relationship Id="rId10" Type="http://schemas.openxmlformats.org/officeDocument/2006/relationships/hyperlink" Target="#'9. Nuttige links'!A1"/><Relationship Id="rId4" Type="http://schemas.openxmlformats.org/officeDocument/2006/relationships/hyperlink" Target="#'3. Gevolgen van deelname'!A1"/><Relationship Id="rId9" Type="http://schemas.openxmlformats.org/officeDocument/2006/relationships/hyperlink" Target="#'8. Mijn loopbaanpad'!A1"/></Relationships>
</file>

<file path=xl/drawings/_rels/drawing6.xml.rels><?xml version="1.0" encoding="UTF-8" standalone="yes"?>
<Relationships xmlns="http://schemas.openxmlformats.org/package/2006/relationships"><Relationship Id="rId8" Type="http://schemas.openxmlformats.org/officeDocument/2006/relationships/hyperlink" Target="#'7. Inzicht'!A1"/><Relationship Id="rId3" Type="http://schemas.openxmlformats.org/officeDocument/2006/relationships/hyperlink" Target="#'2. De regeling uitgelegd'!A1"/><Relationship Id="rId7" Type="http://schemas.openxmlformats.org/officeDocument/2006/relationships/hyperlink" Target="#'6. Mijn gegevens'!A1"/><Relationship Id="rId2" Type="http://schemas.openxmlformats.org/officeDocument/2006/relationships/hyperlink" Target="#'1. Start'!A1"/><Relationship Id="rId1" Type="http://schemas.openxmlformats.org/officeDocument/2006/relationships/image" Target="../media/image1.png"/><Relationship Id="rId6" Type="http://schemas.openxmlformats.org/officeDocument/2006/relationships/hyperlink" Target="#'5. Kan ik deelnemen '!A1"/><Relationship Id="rId5" Type="http://schemas.openxmlformats.org/officeDocument/2006/relationships/hyperlink" Target="#'4. De regeling'!A1"/><Relationship Id="rId10" Type="http://schemas.openxmlformats.org/officeDocument/2006/relationships/hyperlink" Target="#'9. Nuttige links'!A1"/><Relationship Id="rId4" Type="http://schemas.openxmlformats.org/officeDocument/2006/relationships/hyperlink" Target="#'3. Gevolgen van deelname'!A1"/><Relationship Id="rId9" Type="http://schemas.openxmlformats.org/officeDocument/2006/relationships/hyperlink" Target="#'8. Mijn loopbaanpad'!A1"/></Relationships>
</file>

<file path=xl/drawings/_rels/drawing7.xml.rels><?xml version="1.0" encoding="UTF-8" standalone="yes"?>
<Relationships xmlns="http://schemas.openxmlformats.org/package/2006/relationships"><Relationship Id="rId8" Type="http://schemas.openxmlformats.org/officeDocument/2006/relationships/hyperlink" Target="#'4. De regeling'!A1"/><Relationship Id="rId13" Type="http://schemas.openxmlformats.org/officeDocument/2006/relationships/hyperlink" Target="#'9. Nuttige links'!A1"/><Relationship Id="rId3" Type="http://schemas.openxmlformats.org/officeDocument/2006/relationships/chart" Target="../charts/chart2.xml"/><Relationship Id="rId7" Type="http://schemas.openxmlformats.org/officeDocument/2006/relationships/hyperlink" Target="#'3. Gevolgen van deelname'!A1"/><Relationship Id="rId12" Type="http://schemas.openxmlformats.org/officeDocument/2006/relationships/hyperlink" Target="#'8. Mijn loopbaanpad'!A1"/><Relationship Id="rId2" Type="http://schemas.openxmlformats.org/officeDocument/2006/relationships/chart" Target="../charts/chart1.xml"/><Relationship Id="rId1" Type="http://schemas.openxmlformats.org/officeDocument/2006/relationships/image" Target="../media/image1.png"/><Relationship Id="rId6" Type="http://schemas.openxmlformats.org/officeDocument/2006/relationships/hyperlink" Target="#'2. De regeling uitgelegd'!A1"/><Relationship Id="rId11" Type="http://schemas.openxmlformats.org/officeDocument/2006/relationships/hyperlink" Target="#'7. Inzicht'!A1"/><Relationship Id="rId5" Type="http://schemas.openxmlformats.org/officeDocument/2006/relationships/hyperlink" Target="#'1. Start'!A1"/><Relationship Id="rId10" Type="http://schemas.openxmlformats.org/officeDocument/2006/relationships/hyperlink" Target="#'6. Mijn gegevens'!A1"/><Relationship Id="rId4" Type="http://schemas.openxmlformats.org/officeDocument/2006/relationships/chart" Target="../charts/chart3.xml"/><Relationship Id="rId9" Type="http://schemas.openxmlformats.org/officeDocument/2006/relationships/hyperlink" Target="#'5. Kan ik deelnemen '!A1"/></Relationships>
</file>

<file path=xl/drawings/_rels/drawing8.xml.rels><?xml version="1.0" encoding="UTF-8" standalone="yes"?>
<Relationships xmlns="http://schemas.openxmlformats.org/package/2006/relationships"><Relationship Id="rId8" Type="http://schemas.openxmlformats.org/officeDocument/2006/relationships/hyperlink" Target="#'6. Mijn gegevens'!A1"/><Relationship Id="rId3" Type="http://schemas.openxmlformats.org/officeDocument/2006/relationships/hyperlink" Target="#'1. Start'!A1"/><Relationship Id="rId7" Type="http://schemas.openxmlformats.org/officeDocument/2006/relationships/hyperlink" Target="#'5. Kan ik deelnemen '!A1"/><Relationship Id="rId2" Type="http://schemas.openxmlformats.org/officeDocument/2006/relationships/image" Target="../media/image2.png"/><Relationship Id="rId1" Type="http://schemas.openxmlformats.org/officeDocument/2006/relationships/image" Target="../media/image3.png"/><Relationship Id="rId6" Type="http://schemas.openxmlformats.org/officeDocument/2006/relationships/hyperlink" Target="#'4. De regeling'!A1"/><Relationship Id="rId11" Type="http://schemas.openxmlformats.org/officeDocument/2006/relationships/hyperlink" Target="#'9. Nuttige links'!A1"/><Relationship Id="rId5" Type="http://schemas.openxmlformats.org/officeDocument/2006/relationships/hyperlink" Target="#'3. Gevolgen van deelname'!A1"/><Relationship Id="rId10" Type="http://schemas.openxmlformats.org/officeDocument/2006/relationships/hyperlink" Target="#'8. Mijn loopbaanpad'!A1"/><Relationship Id="rId4" Type="http://schemas.openxmlformats.org/officeDocument/2006/relationships/hyperlink" Target="#'2. De regeling uitgelegd'!A1"/><Relationship Id="rId9" Type="http://schemas.openxmlformats.org/officeDocument/2006/relationships/hyperlink" Target="#'7. Inzicht'!A1"/></Relationships>
</file>

<file path=xl/drawings/_rels/drawing9.xml.rels><?xml version="1.0" encoding="UTF-8" standalone="yes"?>
<Relationships xmlns="http://schemas.openxmlformats.org/package/2006/relationships"><Relationship Id="rId8" Type="http://schemas.openxmlformats.org/officeDocument/2006/relationships/hyperlink" Target="#'6. Mijn gegevens'!A1"/><Relationship Id="rId3" Type="http://schemas.openxmlformats.org/officeDocument/2006/relationships/hyperlink" Target="#'1. Start'!A1"/><Relationship Id="rId7" Type="http://schemas.openxmlformats.org/officeDocument/2006/relationships/hyperlink" Target="#'5. Kan ik deelnemen '!A1"/><Relationship Id="rId2" Type="http://schemas.openxmlformats.org/officeDocument/2006/relationships/image" Target="../media/image4.jpeg"/><Relationship Id="rId1" Type="http://schemas.openxmlformats.org/officeDocument/2006/relationships/image" Target="../media/image1.png"/><Relationship Id="rId6" Type="http://schemas.openxmlformats.org/officeDocument/2006/relationships/hyperlink" Target="#'4. De regeling'!A1"/><Relationship Id="rId11" Type="http://schemas.openxmlformats.org/officeDocument/2006/relationships/hyperlink" Target="#'9. Nuttige links'!A1"/><Relationship Id="rId5" Type="http://schemas.openxmlformats.org/officeDocument/2006/relationships/hyperlink" Target="#'3. Gevolgen van deelname'!A1"/><Relationship Id="rId10" Type="http://schemas.openxmlformats.org/officeDocument/2006/relationships/hyperlink" Target="#'8. Mijn loopbaanpad'!A1"/><Relationship Id="rId4" Type="http://schemas.openxmlformats.org/officeDocument/2006/relationships/hyperlink" Target="#'2. De regeling uitgelegd'!A1"/><Relationship Id="rId9" Type="http://schemas.openxmlformats.org/officeDocument/2006/relationships/hyperlink" Target="#'7. Inzicht'!A1"/></Relationships>
</file>

<file path=xl/drawings/drawing1.xml><?xml version="1.0" encoding="utf-8"?>
<xdr:wsDr xmlns:xdr="http://schemas.openxmlformats.org/drawingml/2006/spreadsheetDrawing" xmlns:a="http://schemas.openxmlformats.org/drawingml/2006/main">
  <xdr:twoCellAnchor>
    <xdr:from>
      <xdr:col>0</xdr:col>
      <xdr:colOff>762000</xdr:colOff>
      <xdr:row>12</xdr:row>
      <xdr:rowOff>20108</xdr:rowOff>
    </xdr:from>
    <xdr:to>
      <xdr:col>18</xdr:col>
      <xdr:colOff>153986</xdr:colOff>
      <xdr:row>68</xdr:row>
      <xdr:rowOff>57150</xdr:rowOff>
    </xdr:to>
    <xdr:sp macro="" textlink="">
      <xdr:nvSpPr>
        <xdr:cNvPr id="72" name="Tekstvak 1">
          <a:extLst>
            <a:ext uri="{FF2B5EF4-FFF2-40B4-BE49-F238E27FC236}">
              <a16:creationId xmlns:a16="http://schemas.microsoft.com/office/drawing/2014/main" id="{74399E6B-7477-4F79-9B5E-DBA6C8BFE5B0}"/>
            </a:ext>
          </a:extLst>
        </xdr:cNvPr>
        <xdr:cNvSpPr txBox="1"/>
      </xdr:nvSpPr>
      <xdr:spPr>
        <a:xfrm>
          <a:off x="762000" y="2191808"/>
          <a:ext cx="11317286" cy="10171642"/>
        </a:xfrm>
        <a:prstGeom prst="rect">
          <a:avLst/>
        </a:prstGeom>
        <a:noFill/>
        <a:ln>
          <a:solidFill>
            <a:srgbClr val="FFC000"/>
          </a:solidFill>
        </a:ln>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t"/>
        <a:lstStyle/>
        <a:p>
          <a:r>
            <a:rPr lang="nl-NL" sz="1800" b="1">
              <a:solidFill>
                <a:schemeClr val="accent1">
                  <a:lumMod val="75000"/>
                </a:schemeClr>
              </a:solidFill>
              <a:latin typeface="+mn-lt"/>
              <a:ea typeface="+mn-ea"/>
              <a:cs typeface="+mn-cs"/>
            </a:rPr>
            <a:t>Generatiebeleid in de Cao Ziekenhuizen</a:t>
          </a:r>
        </a:p>
        <a:p>
          <a:pPr marL="0" marR="0" lvl="0" indent="0" defTabSz="914400" eaLnBrk="1" fontAlgn="auto" latinLnBrk="0" hangingPunct="1">
            <a:lnSpc>
              <a:spcPct val="100000"/>
            </a:lnSpc>
            <a:spcBef>
              <a:spcPts val="0"/>
            </a:spcBef>
            <a:spcAft>
              <a:spcPts val="0"/>
            </a:spcAft>
            <a:buClrTx/>
            <a:buSzTx/>
            <a:buFontTx/>
            <a:buNone/>
            <a:tabLst/>
            <a:defRPr/>
          </a:pPr>
          <a:r>
            <a:rPr lang="nl-NL" sz="1200" b="0" i="0">
              <a:solidFill>
                <a:sysClr val="windowText" lastClr="000000"/>
              </a:solidFill>
              <a:effectLst/>
              <a:latin typeface="+mn-lt"/>
              <a:ea typeface="+mn-ea"/>
              <a:cs typeface="+mn-cs"/>
            </a:rPr>
            <a:t>Over </a:t>
          </a:r>
          <a:r>
            <a:rPr lang="nl-NL" sz="1200" b="0" i="1">
              <a:solidFill>
                <a:sysClr val="windowText" lastClr="000000"/>
              </a:solidFill>
              <a:effectLst/>
              <a:latin typeface="+mn-lt"/>
              <a:ea typeface="+mn-ea"/>
              <a:cs typeface="+mn-cs"/>
            </a:rPr>
            <a:t>Generatiebeleid</a:t>
          </a:r>
          <a:r>
            <a:rPr lang="nl-NL" sz="1200" b="0" i="0">
              <a:solidFill>
                <a:sysClr val="windowText" lastClr="000000"/>
              </a:solidFill>
              <a:effectLst/>
              <a:latin typeface="+mn-lt"/>
              <a:ea typeface="+mn-ea"/>
              <a:cs typeface="+mn-cs"/>
            </a:rPr>
            <a:t> </a:t>
          </a:r>
          <a:r>
            <a:rPr lang="nl-NL" sz="1200" b="0" i="0" baseline="0">
              <a:solidFill>
                <a:sysClr val="windowText" lastClr="000000"/>
              </a:solidFill>
              <a:effectLst/>
              <a:latin typeface="+mn-lt"/>
              <a:ea typeface="+mn-ea"/>
              <a:cs typeface="+mn-cs"/>
            </a:rPr>
            <a:t>en daarmee de </a:t>
          </a:r>
          <a:r>
            <a:rPr lang="nl-NL" sz="1200" b="0" i="1" baseline="0">
              <a:solidFill>
                <a:sysClr val="windowText" lastClr="000000"/>
              </a:solidFill>
              <a:effectLst/>
              <a:latin typeface="+mn-lt"/>
              <a:ea typeface="+mn-ea"/>
              <a:cs typeface="+mn-cs"/>
            </a:rPr>
            <a:t>Regeling generatiebeleid </a:t>
          </a:r>
          <a:r>
            <a:rPr lang="nl-NL" sz="1200" b="0" i="0" baseline="0">
              <a:solidFill>
                <a:sysClr val="windowText" lastClr="000000"/>
              </a:solidFill>
              <a:effectLst/>
              <a:latin typeface="+mn-lt"/>
              <a:ea typeface="+mn-ea"/>
              <a:cs typeface="+mn-cs"/>
            </a:rPr>
            <a:t>voor de groep medewerkers in de loopbaanfase 60 +, is voor het eerst in de Cao Ziekenhuizen 2017 - 2019 te lezen. Hierop voortbordurend hebben cao-partijen afgesproken dat met ingang van 1 juli 2022 iedere werkgever verplicht is om een </a:t>
          </a:r>
          <a:r>
            <a:rPr lang="nl-NL" sz="1200" b="0" i="1" baseline="0">
              <a:solidFill>
                <a:sysClr val="windowText" lastClr="000000"/>
              </a:solidFill>
              <a:effectLst/>
              <a:latin typeface="+mn-lt"/>
              <a:ea typeface="+mn-ea"/>
              <a:cs typeface="+mn-cs"/>
            </a:rPr>
            <a:t>Regeling generatiebeleid</a:t>
          </a:r>
          <a:r>
            <a:rPr lang="nl-NL" sz="1200" b="0" i="0" baseline="0">
              <a:solidFill>
                <a:sysClr val="windowText" lastClr="000000"/>
              </a:solidFill>
              <a:effectLst/>
              <a:latin typeface="+mn-lt"/>
              <a:ea typeface="+mn-ea"/>
              <a:cs typeface="+mn-cs"/>
            </a:rPr>
            <a:t> te hebben.  Voor de Cao Ziekenhuizen 2023- 2025 hebben cao-partijen de regeling verder verduidelijkt en aangescherpt. </a:t>
          </a:r>
          <a:endParaRPr lang="nl-NL" sz="110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nl-NL" sz="1200" b="0" i="0" baseline="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nl-NL" sz="1200" b="0" i="0" baseline="0">
              <a:solidFill>
                <a:sysClr val="windowText" lastClr="000000"/>
              </a:solidFill>
              <a:effectLst/>
              <a:latin typeface="+mn-lt"/>
              <a:ea typeface="+mn-ea"/>
              <a:cs typeface="+mn-cs"/>
            </a:rPr>
            <a:t>Met een </a:t>
          </a:r>
          <a:r>
            <a:rPr lang="nl-NL" sz="1200" b="0" i="1" baseline="0">
              <a:solidFill>
                <a:sysClr val="windowText" lastClr="000000"/>
              </a:solidFill>
              <a:effectLst/>
              <a:latin typeface="+mn-lt"/>
              <a:ea typeface="+mn-ea"/>
              <a:cs typeface="+mn-cs"/>
            </a:rPr>
            <a:t>Regeling generatiebeleid </a:t>
          </a:r>
          <a:r>
            <a:rPr lang="nl-NL" sz="1200" b="0" i="0" baseline="0">
              <a:solidFill>
                <a:sysClr val="windowText" lastClr="000000"/>
              </a:solidFill>
              <a:effectLst/>
              <a:latin typeface="+mn-lt"/>
              <a:ea typeface="+mn-ea"/>
              <a:cs typeface="+mn-cs"/>
            </a:rPr>
            <a:t>willen cao-partijen de  mogelijkheid bieden om - rekening houdend met de specifieke individuele omstandigheden- de arbeidsduur aan te passen aan de wensen en behoeften van zowel medewerker als de werkgever. Cao-partijen zien de </a:t>
          </a:r>
          <a:r>
            <a:rPr lang="nl-NL" sz="1200" b="0" i="1" baseline="0">
              <a:solidFill>
                <a:sysClr val="windowText" lastClr="000000"/>
              </a:solidFill>
              <a:effectLst/>
              <a:latin typeface="+mn-lt"/>
              <a:ea typeface="+mn-ea"/>
              <a:cs typeface="+mn-cs"/>
            </a:rPr>
            <a:t>Regeling generatiebeleid </a:t>
          </a:r>
          <a:r>
            <a:rPr lang="nl-NL" sz="1200" b="0" i="0" baseline="0">
              <a:solidFill>
                <a:sysClr val="windowText" lastClr="000000"/>
              </a:solidFill>
              <a:effectLst/>
              <a:latin typeface="+mn-lt"/>
              <a:ea typeface="+mn-ea"/>
              <a:cs typeface="+mn-cs"/>
            </a:rPr>
            <a:t>als een aanvullend instrument om de duurzame inzetbaarheid van oudere medewerkers te faciliteren. Dit naast de continue investering in de professionele ontwikkeling en arbeids(markt) fitheid van medewerkers en de inzet van mogelijke andere HR-maatwerkafspraken om het werk in voorkomende gevallen anders in te richten. </a:t>
          </a:r>
        </a:p>
        <a:p>
          <a:pPr marL="0" marR="0" lvl="0" indent="0" defTabSz="914400" eaLnBrk="1" fontAlgn="auto" latinLnBrk="0" hangingPunct="1">
            <a:lnSpc>
              <a:spcPct val="100000"/>
            </a:lnSpc>
            <a:spcBef>
              <a:spcPts val="0"/>
            </a:spcBef>
            <a:spcAft>
              <a:spcPts val="0"/>
            </a:spcAft>
            <a:buClrTx/>
            <a:buSzTx/>
            <a:buFontTx/>
            <a:buNone/>
            <a:tabLst/>
            <a:defRPr/>
          </a:pPr>
          <a:endParaRPr lang="nl-NL" sz="1200" b="0" i="0" baseline="0">
            <a:solidFill>
              <a:sysClr val="windowText" lastClr="000000"/>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nl-NL" sz="1200" b="0" i="0" baseline="0">
              <a:solidFill>
                <a:sysClr val="windowText" lastClr="000000"/>
              </a:solidFill>
              <a:effectLst/>
              <a:latin typeface="+mn-lt"/>
              <a:ea typeface="+mn-ea"/>
              <a:cs typeface="+mn-cs"/>
            </a:rPr>
            <a:t>Onveranderd is gebleven hetgeen cao-partijen sinds 2017 met het </a:t>
          </a:r>
          <a:r>
            <a:rPr lang="nl-NL" sz="1200" b="0" i="1" baseline="0">
              <a:solidFill>
                <a:sysClr val="windowText" lastClr="000000"/>
              </a:solidFill>
              <a:effectLst/>
              <a:latin typeface="+mn-lt"/>
              <a:ea typeface="+mn-ea"/>
              <a:cs typeface="+mn-cs"/>
            </a:rPr>
            <a:t>Generatiebeleid</a:t>
          </a:r>
          <a:r>
            <a:rPr lang="nl-NL" sz="1200" b="0" i="0" baseline="0">
              <a:solidFill>
                <a:sysClr val="windowText" lastClr="000000"/>
              </a:solidFill>
              <a:effectLst/>
              <a:latin typeface="+mn-lt"/>
              <a:ea typeface="+mn-ea"/>
              <a:cs typeface="+mn-cs"/>
            </a:rPr>
            <a:t> voor deze groep medewerkers beogen: </a:t>
          </a:r>
          <a:r>
            <a:rPr lang="nl-NL" sz="1200" b="0" i="1" baseline="0">
              <a:solidFill>
                <a:sysClr val="windowText" lastClr="000000"/>
              </a:solidFill>
              <a:effectLst/>
              <a:latin typeface="+mn-lt"/>
              <a:ea typeface="+mn-ea"/>
              <a:cs typeface="+mn-cs"/>
            </a:rPr>
            <a:t>"Het Generatiebeleid zorgt ervoor dat oudere medewerkers minder kunnen werken en op gezonde wijze de AOW-gerechtigde leeftijd kunnen halen."(Cao Ziekenhuizen 2019 - 2021 Bijlage D).</a:t>
          </a:r>
        </a:p>
        <a:p>
          <a:endParaRPr lang="nl-NL" sz="1400" b="0" i="0" u="none" strike="noStrike" baseline="0">
            <a:solidFill>
              <a:sysClr val="windowText" lastClr="000000"/>
            </a:solidFill>
            <a:effectLst/>
            <a:latin typeface="+mn-lt"/>
            <a:ea typeface="+mn-ea"/>
            <a:cs typeface="+mn-cs"/>
          </a:endParaRPr>
        </a:p>
        <a:p>
          <a:pPr marL="0" indent="0"/>
          <a:r>
            <a:rPr lang="nl-NL" sz="1400" b="1">
              <a:solidFill>
                <a:schemeClr val="accent1">
                  <a:lumMod val="75000"/>
                </a:schemeClr>
              </a:solidFill>
              <a:latin typeface="+mn-lt"/>
              <a:ea typeface="+mn-ea"/>
              <a:cs typeface="+mn-cs"/>
            </a:rPr>
            <a:t>Maatwerk </a:t>
          </a:r>
        </a:p>
        <a:p>
          <a:pPr marL="0" indent="0"/>
          <a:r>
            <a:rPr lang="nl-NL" sz="1200" b="0" i="0" u="none" strike="noStrike" baseline="0">
              <a:solidFill>
                <a:sysClr val="windowText" lastClr="000000"/>
              </a:solidFill>
              <a:effectLst/>
              <a:latin typeface="+mn-lt"/>
              <a:ea typeface="+mn-ea"/>
              <a:cs typeface="+mn-cs"/>
            </a:rPr>
            <a:t>Cao-partijen vinden het van groot belang dat werkgevers een </a:t>
          </a:r>
          <a:r>
            <a:rPr lang="nl-NL" sz="1200" b="0" i="1" u="none" strike="noStrike" baseline="0">
              <a:solidFill>
                <a:sysClr val="windowText" lastClr="000000"/>
              </a:solidFill>
              <a:effectLst/>
              <a:latin typeface="+mn-lt"/>
              <a:ea typeface="+mn-ea"/>
              <a:cs typeface="+mn-cs"/>
            </a:rPr>
            <a:t>Regeling generatiebeleid </a:t>
          </a:r>
          <a:r>
            <a:rPr lang="nl-NL" sz="1200" b="0" i="0" u="none" strike="noStrike" baseline="0">
              <a:solidFill>
                <a:sysClr val="windowText" lastClr="000000"/>
              </a:solidFill>
              <a:effectLst/>
              <a:latin typeface="+mn-lt"/>
              <a:ea typeface="+mn-ea"/>
              <a:cs typeface="+mn-cs"/>
            </a:rPr>
            <a:t>kennen die bijdraagt aan het beoogde doel; het realiseren dat medewerkers tot aan het einde van hun loopbaan fit en gezond kunnen blijven werken. Het komen tot een </a:t>
          </a:r>
          <a:r>
            <a:rPr lang="nl-NL" sz="1200" b="0" i="1" u="none" strike="noStrike" baseline="0">
              <a:solidFill>
                <a:sysClr val="windowText" lastClr="000000"/>
              </a:solidFill>
              <a:effectLst/>
              <a:latin typeface="+mn-lt"/>
              <a:ea typeface="+mn-ea"/>
              <a:cs typeface="+mn-cs"/>
            </a:rPr>
            <a:t>Regeling Generatiebeleid </a:t>
          </a:r>
          <a:r>
            <a:rPr lang="nl-NL" sz="1200" b="0" i="0" u="none" strike="noStrike" baseline="0">
              <a:solidFill>
                <a:sysClr val="windowText" lastClr="000000"/>
              </a:solidFill>
              <a:effectLst/>
              <a:latin typeface="+mn-lt"/>
              <a:ea typeface="+mn-ea"/>
              <a:cs typeface="+mn-cs"/>
            </a:rPr>
            <a:t>wordt daarmee maatwerk waarbij in overleg tussen de werkgever en medewerker een passende regeling wordt gerealiseerd. </a:t>
          </a:r>
          <a:r>
            <a:rPr lang="nl-NL" sz="1100">
              <a:solidFill>
                <a:sysClr val="windowText" lastClr="000000"/>
              </a:solidFill>
              <a:effectLst/>
              <a:latin typeface="+mn-lt"/>
              <a:ea typeface="+mn-ea"/>
              <a:cs typeface="+mn-cs"/>
            </a:rPr>
            <a:t>Deze regeling wordt met de medewerker afgesproken, de Ondernemingsraad heeft geen</a:t>
          </a:r>
          <a:r>
            <a:rPr lang="nl-NL" sz="1100" baseline="0">
              <a:solidFill>
                <a:sysClr val="windowText" lastClr="000000"/>
              </a:solidFill>
              <a:effectLst/>
              <a:latin typeface="+mn-lt"/>
              <a:ea typeface="+mn-ea"/>
              <a:cs typeface="+mn-cs"/>
            </a:rPr>
            <a:t> formele</a:t>
          </a:r>
          <a:r>
            <a:rPr lang="nl-NL" sz="1100">
              <a:solidFill>
                <a:sysClr val="windowText" lastClr="000000"/>
              </a:solidFill>
              <a:effectLst/>
              <a:latin typeface="+mn-lt"/>
              <a:ea typeface="+mn-ea"/>
              <a:cs typeface="+mn-cs"/>
            </a:rPr>
            <a:t> rol bij de totstandkoming van deze regeling.</a:t>
          </a:r>
          <a:r>
            <a:rPr lang="nl-NL" sz="1200" b="0" i="0" u="none" strike="noStrike" baseline="0">
              <a:solidFill>
                <a:sysClr val="windowText" lastClr="000000"/>
              </a:solidFill>
              <a:effectLst/>
              <a:latin typeface="+mn-lt"/>
              <a:ea typeface="+mn-ea"/>
              <a:cs typeface="+mn-cs"/>
            </a:rPr>
            <a:t> </a:t>
          </a:r>
        </a:p>
        <a:p>
          <a:pPr marL="0" indent="0"/>
          <a:r>
            <a:rPr lang="nl-NL" sz="1200" b="0" i="0" u="none" strike="noStrike" baseline="0">
              <a:solidFill>
                <a:sysClr val="windowText" lastClr="000000"/>
              </a:solidFill>
              <a:effectLst/>
              <a:latin typeface="+mn-lt"/>
              <a:ea typeface="+mn-ea"/>
              <a:cs typeface="+mn-cs"/>
            </a:rPr>
            <a:t>Voor de uiteindelijke invulling van de regeling hebben cao-partijen afgesproken dat de werkgever tenminste de variant 80%-90%-100% aan de medewerker aanbiedt. Het eerste percentage geeft daarbij de werkuren,  het tweede percentage het salaris en het derde percentage de pensioenopbouw weer.  Bij deze variant gaat een medewerker 80% van de oorspronkelijke uren werken, krijgt daarbij 90% loon (door)betaald en bouwt 100% (volledig) pensioen op.</a:t>
          </a:r>
        </a:p>
        <a:p>
          <a:endParaRPr lang="nl-NL" sz="1800" b="1">
            <a:solidFill>
              <a:schemeClr val="accent1">
                <a:lumMod val="75000"/>
              </a:schemeClr>
            </a:solidFill>
            <a:latin typeface="+mn-lt"/>
            <a:ea typeface="+mn-ea"/>
            <a:cs typeface="+mn-cs"/>
          </a:endParaRPr>
        </a:p>
        <a:p>
          <a:r>
            <a:rPr lang="nl-NL" sz="1400" b="1">
              <a:solidFill>
                <a:schemeClr val="accent1">
                  <a:lumMod val="75000"/>
                </a:schemeClr>
              </a:solidFill>
              <a:latin typeface="+mn-lt"/>
              <a:ea typeface="+mn-ea"/>
              <a:cs typeface="+mn-cs"/>
            </a:rPr>
            <a:t>Rekenhulp voor d</a:t>
          </a:r>
          <a:r>
            <a:rPr lang="nl-NL" sz="1400" b="1" baseline="0">
              <a:solidFill>
                <a:schemeClr val="accent1">
                  <a:lumMod val="75000"/>
                </a:schemeClr>
              </a:solidFill>
              <a:latin typeface="+mn-lt"/>
              <a:ea typeface="+mn-ea"/>
              <a:cs typeface="+mn-cs"/>
            </a:rPr>
            <a:t>e med</a:t>
          </a:r>
          <a:r>
            <a:rPr lang="nl-NL" sz="1400" b="1">
              <a:solidFill>
                <a:schemeClr val="accent1">
                  <a:lumMod val="75000"/>
                </a:schemeClr>
              </a:solidFill>
              <a:latin typeface="+mn-lt"/>
              <a:ea typeface="+mn-ea"/>
              <a:cs typeface="+mn-cs"/>
            </a:rPr>
            <a:t>ewerker </a:t>
          </a:r>
        </a:p>
        <a:p>
          <a:r>
            <a:rPr lang="nl-NL" sz="1200">
              <a:solidFill>
                <a:sysClr val="windowText" lastClr="000000"/>
              </a:solidFill>
            </a:rPr>
            <a:t>Wat betekent het nu als</a:t>
          </a:r>
          <a:r>
            <a:rPr lang="nl-NL" sz="1200" baseline="0">
              <a:solidFill>
                <a:sysClr val="windowText" lastClr="000000"/>
              </a:solidFill>
            </a:rPr>
            <a:t> je als medewerker gebruik gaat maken van een </a:t>
          </a:r>
          <a:r>
            <a:rPr lang="nl-NL" sz="1200" i="1" baseline="0">
              <a:solidFill>
                <a:sysClr val="windowText" lastClr="000000"/>
              </a:solidFill>
            </a:rPr>
            <a:t>Regeling generatiebeleid</a:t>
          </a:r>
          <a:r>
            <a:rPr lang="nl-NL" sz="1200" baseline="0">
              <a:solidFill>
                <a:sysClr val="windowText" lastClr="000000"/>
              </a:solidFill>
            </a:rPr>
            <a:t>?  </a:t>
          </a:r>
          <a:r>
            <a:rPr lang="nl-NL" sz="1200" i="1" baseline="0">
              <a:solidFill>
                <a:sysClr val="windowText" lastClr="000000"/>
              </a:solidFill>
            </a:rPr>
            <a:t>Bouw je dan nog pensioen op? Kom je eigenlijk in  aanmerking voor een dergelijke regeling</a:t>
          </a:r>
          <a:r>
            <a:rPr lang="nl-NL" sz="1200" baseline="0">
              <a:solidFill>
                <a:sysClr val="windowText" lastClr="000000"/>
              </a:solidFill>
            </a:rPr>
            <a:t>?  </a:t>
          </a:r>
          <a:r>
            <a:rPr lang="nl-NL" sz="1200">
              <a:solidFill>
                <a:sysClr val="windowText" lastClr="000000"/>
              </a:solidFill>
            </a:rPr>
            <a:t>Om</a:t>
          </a:r>
          <a:r>
            <a:rPr lang="nl-NL" sz="1200" baseline="0">
              <a:solidFill>
                <a:sysClr val="windowText" lastClr="000000"/>
              </a:solidFill>
            </a:rPr>
            <a:t> dergelijke vragen te beantwoorden en om je inzicht te geven wat het gebruik van de </a:t>
          </a:r>
          <a:r>
            <a:rPr lang="nl-NL" sz="1200" i="1" baseline="0">
              <a:solidFill>
                <a:sysClr val="windowText" lastClr="000000"/>
              </a:solidFill>
            </a:rPr>
            <a:t>Regeling generatiebeleid </a:t>
          </a:r>
          <a:r>
            <a:rPr lang="nl-NL" sz="1200" baseline="0">
              <a:solidFill>
                <a:sysClr val="windowText" lastClr="000000"/>
              </a:solidFill>
            </a:rPr>
            <a:t>voor jou betekent, hebben cao-partijen deze rekenhulp laten ontwikkelen. Deze rekenhulp is bedoeld als </a:t>
          </a:r>
          <a:r>
            <a:rPr lang="nl-NL" sz="1200" i="1" baseline="0">
              <a:solidFill>
                <a:sysClr val="windowText" lastClr="000000"/>
              </a:solidFill>
            </a:rPr>
            <a:t>hulpmiddel; </a:t>
          </a:r>
          <a:r>
            <a:rPr lang="nl-NL" sz="1200" baseline="0">
              <a:solidFill>
                <a:sysClr val="windowText" lastClr="000000"/>
              </a:solidFill>
            </a:rPr>
            <a:t> een middel om je te oriënteren en daarmee te helpen om een keuze te maken. </a:t>
          </a:r>
          <a:endParaRPr lang="nl-NL" sz="1200" b="0" i="1" u="none" strike="noStrike" baseline="0">
            <a:solidFill>
              <a:sysClr val="windowText" lastClr="000000"/>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nl-NL" sz="1200" b="0" i="0" u="none" strike="noStrike" baseline="0">
            <a:solidFill>
              <a:sysClr val="windowText" lastClr="000000"/>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nl-NL" sz="1200" b="0" i="0" u="none" strike="noStrike" baseline="0">
              <a:solidFill>
                <a:sysClr val="windowText" lastClr="000000"/>
              </a:solidFill>
              <a:effectLst/>
              <a:latin typeface="+mn-lt"/>
              <a:ea typeface="+mn-ea"/>
              <a:cs typeface="+mn-cs"/>
            </a:rPr>
            <a:t>Meer informatie over het Generatiebeleid is terug te vinden op de website van de StAZ (zie nuttige links onderaan deze pagina). Daar is ook de volledige tekst van de Cao Ziekenhuizen terug te vinden.</a:t>
          </a:r>
        </a:p>
        <a:p>
          <a:pPr marL="0" marR="0" indent="0" defTabSz="914400" eaLnBrk="1" fontAlgn="auto" latinLnBrk="0" hangingPunct="1">
            <a:lnSpc>
              <a:spcPct val="100000"/>
            </a:lnSpc>
            <a:spcBef>
              <a:spcPts val="0"/>
            </a:spcBef>
            <a:spcAft>
              <a:spcPts val="0"/>
            </a:spcAft>
            <a:buClrTx/>
            <a:buSzTx/>
            <a:buFontTx/>
            <a:buNone/>
            <a:tabLst/>
            <a:defRPr/>
          </a:pPr>
          <a:endParaRPr lang="nl-NL" sz="1100" b="0" i="0" u="none" strike="noStrike">
            <a:solidFill>
              <a:schemeClr val="dk1"/>
            </a:solidFill>
            <a:effectLst/>
            <a:latin typeface="+mn-lt"/>
            <a:ea typeface="+mn-ea"/>
            <a:cs typeface="+mn-cs"/>
          </a:endParaRPr>
        </a:p>
        <a:p>
          <a:pPr marL="0" indent="0"/>
          <a:r>
            <a:rPr lang="nl-NL" sz="1400" b="1">
              <a:solidFill>
                <a:schemeClr val="accent1">
                  <a:lumMod val="75000"/>
                </a:schemeClr>
              </a:solidFill>
              <a:latin typeface="+mn-lt"/>
              <a:ea typeface="+mn-ea"/>
              <a:cs typeface="+mn-cs"/>
            </a:rPr>
            <a:t>Gebruiksaanwijzing Rekenhulp</a:t>
          </a:r>
        </a:p>
        <a:p>
          <a:pPr marL="0" indent="0"/>
          <a:r>
            <a:rPr lang="nl-NL" sz="1200">
              <a:solidFill>
                <a:schemeClr val="dk1"/>
              </a:solidFill>
              <a:latin typeface="+mn-lt"/>
              <a:ea typeface="+mn-ea"/>
              <a:cs typeface="+mn-cs"/>
            </a:rPr>
            <a:t>De rekenhulp kent, naast dit tabblad (1. Start) nog zeven tabbladen.  De volgorde van deze tabbladen sluit zoveel mogelijk aan op de stappen in het proces waarmee je als</a:t>
          </a:r>
          <a:r>
            <a:rPr lang="nl-NL" sz="1200" baseline="0">
              <a:solidFill>
                <a:schemeClr val="dk1"/>
              </a:solidFill>
              <a:latin typeface="+mn-lt"/>
              <a:ea typeface="+mn-ea"/>
              <a:cs typeface="+mn-cs"/>
            </a:rPr>
            <a:t> </a:t>
          </a:r>
          <a:r>
            <a:rPr lang="nl-NL" sz="1200">
              <a:solidFill>
                <a:schemeClr val="dk1"/>
              </a:solidFill>
              <a:latin typeface="+mn-lt"/>
              <a:ea typeface="+mn-ea"/>
              <a:cs typeface="+mn-cs"/>
            </a:rPr>
            <a:t>medewerker te maken krijgt bij het komen tot een besluit om wel of niet gebruik te maken van een </a:t>
          </a:r>
          <a:r>
            <a:rPr lang="nl-NL" sz="1200" i="1">
              <a:solidFill>
                <a:schemeClr val="dk1"/>
              </a:solidFill>
              <a:latin typeface="+mn-lt"/>
              <a:ea typeface="+mn-ea"/>
              <a:cs typeface="+mn-cs"/>
            </a:rPr>
            <a:t>Regeling generatiebeleid:</a:t>
          </a:r>
        </a:p>
        <a:p>
          <a:pPr marL="0" indent="0"/>
          <a:endParaRPr lang="nl-NL" sz="1200" b="0" i="1" u="none" strike="noStrike" baseline="0">
            <a:solidFill>
              <a:schemeClr val="dk1"/>
            </a:solidFill>
            <a:effectLst/>
            <a:latin typeface="+mn-lt"/>
            <a:ea typeface="+mn-ea"/>
            <a:cs typeface="+mn-cs"/>
          </a:endParaRPr>
        </a:p>
        <a:p>
          <a:pPr marL="0" indent="0"/>
          <a:r>
            <a:rPr lang="nl-NL" sz="1200" b="0" i="1" u="none" strike="noStrike" baseline="0">
              <a:solidFill>
                <a:schemeClr val="dk1"/>
              </a:solidFill>
              <a:effectLst/>
              <a:latin typeface="+mn-lt"/>
              <a:ea typeface="+mn-ea"/>
              <a:cs typeface="+mn-cs"/>
            </a:rPr>
            <a:t>Tabblad 2 geeft een uitleg van de afspraken uit de Cao Ziekenhuizen over het generatiebeleid en de Regeling generatiebeleid</a:t>
          </a:r>
        </a:p>
        <a:p>
          <a:pPr marL="0" indent="0"/>
          <a:r>
            <a:rPr lang="nl-NL" sz="1200" b="0" i="1" u="none" strike="noStrike" baseline="0">
              <a:solidFill>
                <a:schemeClr val="dk1"/>
              </a:solidFill>
              <a:effectLst/>
              <a:latin typeface="+mn-lt"/>
              <a:ea typeface="+mn-ea"/>
              <a:cs typeface="+mn-cs"/>
            </a:rPr>
            <a:t>Tabblad 3 geeft een gevolgenoverzicht;  wat zijn relevante zaken als je gebruik maakt van de Regeling generatiebeleid?</a:t>
          </a:r>
        </a:p>
        <a:p>
          <a:pPr marL="0" indent="0"/>
          <a:r>
            <a:rPr lang="nl-NL" sz="1200" b="0" i="1" u="none" strike="noStrike" baseline="0">
              <a:solidFill>
                <a:schemeClr val="dk1"/>
              </a:solidFill>
              <a:effectLst/>
              <a:latin typeface="+mn-lt"/>
              <a:ea typeface="+mn-ea"/>
              <a:cs typeface="+mn-cs"/>
            </a:rPr>
            <a:t>Welke regeling wil je doorrekenen? In tabblad 4 kan de je deze invoeren.</a:t>
          </a:r>
        </a:p>
        <a:p>
          <a:pPr marL="0" indent="0"/>
          <a:r>
            <a:rPr lang="nl-NL" sz="1200" b="0" i="1" u="none" strike="noStrike" baseline="0">
              <a:solidFill>
                <a:schemeClr val="dk1"/>
              </a:solidFill>
              <a:effectLst/>
              <a:latin typeface="+mn-lt"/>
              <a:ea typeface="+mn-ea"/>
              <a:cs typeface="+mn-cs"/>
            </a:rPr>
            <a:t>In tabblad 5 wordt getoetst of je voldoet aan de voorwaarden voor deelname aan de Regeling generatiebeleid.</a:t>
          </a:r>
        </a:p>
        <a:p>
          <a:pPr marL="0" indent="0"/>
          <a:r>
            <a:rPr lang="nl-NL" sz="1200" b="0" i="1" u="none" strike="noStrike" baseline="0">
              <a:solidFill>
                <a:schemeClr val="dk1"/>
              </a:solidFill>
              <a:effectLst/>
              <a:latin typeface="+mn-lt"/>
              <a:ea typeface="+mn-ea"/>
              <a:cs typeface="+mn-cs"/>
            </a:rPr>
            <a:t>In tabblad 6 geef je je een aantal specifieke gegevens door. In dit geval over je  salaris en je saldo aan PLB-verlof.  </a:t>
          </a:r>
        </a:p>
        <a:p>
          <a:pPr marL="0" indent="0"/>
          <a:r>
            <a:rPr lang="nl-NL" sz="1200" b="0" i="1" u="none" strike="noStrike" baseline="0">
              <a:solidFill>
                <a:schemeClr val="dk1"/>
              </a:solidFill>
              <a:effectLst/>
              <a:latin typeface="+mn-lt"/>
              <a:ea typeface="+mn-ea"/>
              <a:cs typeface="+mn-cs"/>
            </a:rPr>
            <a:t>Tabblad 7 geeft inzicht van toepassing van de Regeling generatiebeleid: zowel in uren, in gebruik van PLB,  in (nieuw) salaris. </a:t>
          </a:r>
        </a:p>
        <a:p>
          <a:pPr marL="0" indent="0"/>
          <a:r>
            <a:rPr lang="nl-NL" sz="1200" b="0" i="1" u="none" strike="noStrike" baseline="0">
              <a:solidFill>
                <a:schemeClr val="dk1"/>
              </a:solidFill>
              <a:effectLst/>
              <a:latin typeface="+mn-lt"/>
              <a:ea typeface="+mn-ea"/>
              <a:cs typeface="+mn-cs"/>
            </a:rPr>
            <a:t>In Tabblad 8 tenslotte wordt  je loopbaanpad met gebruikmaking van de Regeling generatiebeleid in beeld gebracht.</a:t>
          </a:r>
          <a:endParaRPr lang="nl-NL" sz="1200" b="0" i="0" u="none" strike="noStrike">
            <a:solidFill>
              <a:schemeClr val="dk1"/>
            </a:solidFill>
            <a:effectLst/>
            <a:latin typeface="+mn-lt"/>
            <a:ea typeface="+mn-ea"/>
            <a:cs typeface="+mn-cs"/>
          </a:endParaRPr>
        </a:p>
        <a:p>
          <a:endParaRPr lang="nl-NL" sz="1600" b="1">
            <a:solidFill>
              <a:schemeClr val="accent1">
                <a:lumMod val="75000"/>
              </a:schemeClr>
            </a:solidFill>
            <a:latin typeface="+mn-lt"/>
            <a:ea typeface="+mn-ea"/>
            <a:cs typeface="+mn-cs"/>
          </a:endParaRPr>
        </a:p>
        <a:p>
          <a:pPr marL="0" indent="0"/>
          <a:r>
            <a:rPr lang="nl-NL" sz="1400" b="1">
              <a:solidFill>
                <a:schemeClr val="accent1">
                  <a:lumMod val="75000"/>
                </a:schemeClr>
              </a:solidFill>
              <a:latin typeface="+mn-lt"/>
              <a:ea typeface="+mn-ea"/>
              <a:cs typeface="+mn-cs"/>
            </a:rPr>
            <a:t>Disclaimer</a:t>
          </a:r>
        </a:p>
        <a:p>
          <a:r>
            <a:rPr lang="nl-NL" sz="1200" b="0" i="1" u="none" strike="noStrike">
              <a:solidFill>
                <a:schemeClr val="dk1"/>
              </a:solidFill>
              <a:effectLst/>
              <a:latin typeface="+mn-lt"/>
              <a:ea typeface="+mn-ea"/>
              <a:cs typeface="+mn-cs"/>
            </a:rPr>
            <a:t>Met behulp van de</a:t>
          </a:r>
          <a:r>
            <a:rPr lang="nl-NL" sz="1200" b="0" i="1" u="none" strike="noStrike" baseline="0">
              <a:solidFill>
                <a:schemeClr val="dk1"/>
              </a:solidFill>
              <a:effectLst/>
              <a:latin typeface="+mn-lt"/>
              <a:ea typeface="+mn-ea"/>
              <a:cs typeface="+mn-cs"/>
            </a:rPr>
            <a:t> </a:t>
          </a:r>
          <a:r>
            <a:rPr lang="nl-NL" sz="1200" b="0" i="0" u="none" strike="noStrike" baseline="0">
              <a:solidFill>
                <a:schemeClr val="dk1"/>
              </a:solidFill>
              <a:effectLst/>
              <a:latin typeface="+mn-lt"/>
              <a:ea typeface="+mn-ea"/>
              <a:cs typeface="+mn-cs"/>
            </a:rPr>
            <a:t>Rekenhulp</a:t>
          </a:r>
          <a:r>
            <a:rPr lang="nl-NL" sz="1200" b="0" i="1" u="none" strike="noStrike" baseline="0">
              <a:solidFill>
                <a:schemeClr val="dk1"/>
              </a:solidFill>
              <a:effectLst/>
              <a:latin typeface="+mn-lt"/>
              <a:ea typeface="+mn-ea"/>
              <a:cs typeface="+mn-cs"/>
            </a:rPr>
            <a:t> wordt een </a:t>
          </a:r>
          <a:r>
            <a:rPr lang="nl-NL" sz="1200" b="0" i="1" u="none" strike="noStrike">
              <a:solidFill>
                <a:schemeClr val="dk1"/>
              </a:solidFill>
              <a:effectLst/>
              <a:latin typeface="+mn-lt"/>
              <a:ea typeface="+mn-ea"/>
              <a:cs typeface="+mn-cs"/>
            </a:rPr>
            <a:t>zo betrouwbaar mogelijke inzicht</a:t>
          </a:r>
          <a:r>
            <a:rPr lang="nl-NL" sz="1200" b="0" i="1" u="none" strike="noStrike" baseline="0">
              <a:solidFill>
                <a:schemeClr val="dk1"/>
              </a:solidFill>
              <a:effectLst/>
              <a:latin typeface="+mn-lt"/>
              <a:ea typeface="+mn-ea"/>
              <a:cs typeface="+mn-cs"/>
            </a:rPr>
            <a:t> gegeven in de effecten voor de keuzes binnen een Regeling generatiebeleid. Deze rekentool is naar beste kunnen ontwikkeld. Noch de StAZ noch de ontwikkelaar van de rekenhulp kunnen verantwoordelijk worden gesteld  voor de juistheid van de berekeningen die met deze tool worden vervaardigd of voor het onjuiste gebruik van de Rekenhulp. </a:t>
          </a:r>
        </a:p>
        <a:p>
          <a:pPr eaLnBrk="1" fontAlgn="auto" latinLnBrk="0" hangingPunct="1"/>
          <a:endParaRPr lang="nl-NL" sz="1200">
            <a:effectLst/>
          </a:endParaRPr>
        </a:p>
        <a:p>
          <a:pPr eaLnBrk="1" fontAlgn="auto" latinLnBrk="0" hangingPunct="1"/>
          <a:r>
            <a:rPr lang="nl-NL" sz="1200" b="1" i="1" baseline="0">
              <a:solidFill>
                <a:schemeClr val="dk1"/>
              </a:solidFill>
              <a:effectLst/>
              <a:latin typeface="+mn-lt"/>
              <a:ea typeface="+mn-ea"/>
              <a:cs typeface="+mn-cs"/>
            </a:rPr>
            <a:t>Let op: deze Rekenhulp is uitsluitend bedoeld voor medewerkers met een arbeidsovereenkomst waarop de Cao Ziekenhuizen van toepassing. In de rekenhulp wordt specifiek gerekend met de afspraken uit deze cao en deze tool is daarmee niet geschikt voor medewerkers met een arbeidsovereenkomst die vallen onder een andere cao.</a:t>
          </a:r>
          <a:endParaRPr lang="nl-NL" sz="1200">
            <a:effectLst/>
          </a:endParaRPr>
        </a:p>
        <a:p>
          <a:endParaRPr lang="nl-NL" sz="1100" b="0" i="0" u="none" strike="noStrike">
            <a:solidFill>
              <a:schemeClr val="dk1"/>
            </a:solidFill>
            <a:effectLst/>
            <a:latin typeface="+mn-lt"/>
            <a:ea typeface="+mn-ea"/>
            <a:cs typeface="+mn-cs"/>
          </a:endParaRPr>
        </a:p>
        <a:p>
          <a:endParaRPr lang="nl-NL" sz="1100" b="0" i="0" u="none" strike="noStrike">
            <a:solidFill>
              <a:schemeClr val="dk1"/>
            </a:solidFill>
            <a:effectLst/>
            <a:latin typeface="+mn-lt"/>
            <a:ea typeface="+mn-ea"/>
            <a:cs typeface="+mn-cs"/>
          </a:endParaRPr>
        </a:p>
        <a:p>
          <a:endParaRPr lang="nl-NL" sz="1100" b="0" i="0" u="none" strike="noStrike">
            <a:solidFill>
              <a:schemeClr val="dk1"/>
            </a:solidFill>
            <a:effectLst/>
            <a:latin typeface="+mn-lt"/>
            <a:ea typeface="+mn-ea"/>
            <a:cs typeface="+mn-cs"/>
          </a:endParaRPr>
        </a:p>
        <a:p>
          <a:endParaRPr lang="nl-NL" sz="1400" b="1" i="0" u="sng" strike="noStrike" baseline="0">
            <a:solidFill>
              <a:srgbClr val="FF0000"/>
            </a:solidFill>
            <a:effectLst/>
            <a:latin typeface="+mn-lt"/>
            <a:ea typeface="+mn-ea"/>
            <a:cs typeface="+mn-cs"/>
          </a:endParaRPr>
        </a:p>
      </xdr:txBody>
    </xdr:sp>
    <xdr:clientData/>
  </xdr:twoCellAnchor>
  <xdr:twoCellAnchor editAs="absolute">
    <xdr:from>
      <xdr:col>21</xdr:col>
      <xdr:colOff>10582</xdr:colOff>
      <xdr:row>3</xdr:row>
      <xdr:rowOff>105835</xdr:rowOff>
    </xdr:from>
    <xdr:to>
      <xdr:col>24</xdr:col>
      <xdr:colOff>86478</xdr:colOff>
      <xdr:row>7</xdr:row>
      <xdr:rowOff>152400</xdr:rowOff>
    </xdr:to>
    <xdr:pic>
      <xdr:nvPicPr>
        <xdr:cNvPr id="4" name="Afbeelding 3">
          <a:extLst>
            <a:ext uri="{FF2B5EF4-FFF2-40B4-BE49-F238E27FC236}">
              <a16:creationId xmlns:a16="http://schemas.microsoft.com/office/drawing/2014/main" id="{37F06100-17FC-42A5-979F-4878E785E4A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3040782" y="677335"/>
          <a:ext cx="1904696" cy="808565"/>
        </a:xfrm>
        <a:prstGeom prst="rect">
          <a:avLst/>
        </a:prstGeom>
        <a:noFill/>
        <a:ln>
          <a:solidFill>
            <a:schemeClr val="accent1"/>
          </a:solidFill>
        </a:ln>
      </xdr:spPr>
    </xdr:pic>
    <xdr:clientData/>
  </xdr:twoCellAnchor>
  <xdr:twoCellAnchor editAs="absolute">
    <xdr:from>
      <xdr:col>1</xdr:col>
      <xdr:colOff>0</xdr:colOff>
      <xdr:row>0</xdr:row>
      <xdr:rowOff>95250</xdr:rowOff>
    </xdr:from>
    <xdr:to>
      <xdr:col>17</xdr:col>
      <xdr:colOff>249767</xdr:colOff>
      <xdr:row>4</xdr:row>
      <xdr:rowOff>144411</xdr:rowOff>
    </xdr:to>
    <xdr:pic>
      <xdr:nvPicPr>
        <xdr:cNvPr id="5" name="Afbeelding 4">
          <a:extLst>
            <a:ext uri="{FF2B5EF4-FFF2-40B4-BE49-F238E27FC236}">
              <a16:creationId xmlns:a16="http://schemas.microsoft.com/office/drawing/2014/main" id="{035ACC40-F0D2-46F0-96A1-7227FC77414D}"/>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891117" y="95250"/>
          <a:ext cx="10187517" cy="811161"/>
        </a:xfrm>
        <a:prstGeom prst="rect">
          <a:avLst/>
        </a:prstGeom>
      </xdr:spPr>
    </xdr:pic>
    <xdr:clientData/>
  </xdr:twoCellAnchor>
  <xdr:twoCellAnchor editAs="absolute">
    <xdr:from>
      <xdr:col>1</xdr:col>
      <xdr:colOff>0</xdr:colOff>
      <xdr:row>6</xdr:row>
      <xdr:rowOff>21293</xdr:rowOff>
    </xdr:from>
    <xdr:to>
      <xdr:col>17</xdr:col>
      <xdr:colOff>198974</xdr:colOff>
      <xdr:row>9</xdr:row>
      <xdr:rowOff>19579</xdr:rowOff>
    </xdr:to>
    <xdr:grpSp>
      <xdr:nvGrpSpPr>
        <xdr:cNvPr id="2" name="Groep 1">
          <a:extLst>
            <a:ext uri="{FF2B5EF4-FFF2-40B4-BE49-F238E27FC236}">
              <a16:creationId xmlns:a16="http://schemas.microsoft.com/office/drawing/2014/main" id="{59E76C1C-65A7-56F0-A27E-6EDAEEEAA479}"/>
            </a:ext>
          </a:extLst>
        </xdr:cNvPr>
        <xdr:cNvGrpSpPr/>
      </xdr:nvGrpSpPr>
      <xdr:grpSpPr>
        <a:xfrm>
          <a:off x="742950" y="1126193"/>
          <a:ext cx="10111324" cy="550736"/>
          <a:chOff x="952500" y="1164293"/>
          <a:chExt cx="10411891" cy="565024"/>
        </a:xfrm>
      </xdr:grpSpPr>
      <xdr:sp macro="" textlink="">
        <xdr:nvSpPr>
          <xdr:cNvPr id="10" name="Rechthoek: afgeronde hoeken 9">
            <a:hlinkClick xmlns:r="http://schemas.openxmlformats.org/officeDocument/2006/relationships" r:id="rId3" tooltip="Start"/>
            <a:extLst>
              <a:ext uri="{FF2B5EF4-FFF2-40B4-BE49-F238E27FC236}">
                <a16:creationId xmlns:a16="http://schemas.microsoft.com/office/drawing/2014/main" id="{CEA6EA44-91A7-F769-3DDA-898DDF584ECE}"/>
              </a:ext>
            </a:extLst>
          </xdr:cNvPr>
          <xdr:cNvSpPr/>
        </xdr:nvSpPr>
        <xdr:spPr>
          <a:xfrm>
            <a:off x="952500" y="1164293"/>
            <a:ext cx="1069672" cy="549329"/>
          </a:xfrm>
          <a:prstGeom prst="roundRect">
            <a:avLst/>
          </a:prstGeom>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ctr"/>
            <a:r>
              <a:rPr lang="nl-NL" sz="1100">
                <a:solidFill>
                  <a:sysClr val="windowText" lastClr="000000"/>
                </a:solidFill>
              </a:rPr>
              <a:t>Start</a:t>
            </a:r>
          </a:p>
        </xdr:txBody>
      </xdr:sp>
      <xdr:sp macro="" textlink="">
        <xdr:nvSpPr>
          <xdr:cNvPr id="11" name="Rechthoek: afgeronde hoeken 10">
            <a:hlinkClick xmlns:r="http://schemas.openxmlformats.org/officeDocument/2006/relationships" r:id="rId4" tooltip="De regeling uitgelegd"/>
            <a:extLst>
              <a:ext uri="{FF2B5EF4-FFF2-40B4-BE49-F238E27FC236}">
                <a16:creationId xmlns:a16="http://schemas.microsoft.com/office/drawing/2014/main" id="{F66C98E5-9CE8-40DA-A892-41C92CBB429B}"/>
              </a:ext>
            </a:extLst>
          </xdr:cNvPr>
          <xdr:cNvSpPr/>
        </xdr:nvSpPr>
        <xdr:spPr>
          <a:xfrm>
            <a:off x="2061817" y="1179988"/>
            <a:ext cx="1256020" cy="549329"/>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l-NL" sz="1100"/>
              <a:t>De regeling uitgelegd</a:t>
            </a:r>
          </a:p>
        </xdr:txBody>
      </xdr:sp>
      <xdr:sp macro="" textlink="">
        <xdr:nvSpPr>
          <xdr:cNvPr id="12" name="Rechthoek: afgeronde hoeken 11">
            <a:hlinkClick xmlns:r="http://schemas.openxmlformats.org/officeDocument/2006/relationships" r:id="rId5" tooltip="Gevolgen van deelname"/>
            <a:extLst>
              <a:ext uri="{FF2B5EF4-FFF2-40B4-BE49-F238E27FC236}">
                <a16:creationId xmlns:a16="http://schemas.microsoft.com/office/drawing/2014/main" id="{E8F79064-69A9-4BFB-8D5B-36961237B25C}"/>
              </a:ext>
            </a:extLst>
          </xdr:cNvPr>
          <xdr:cNvSpPr/>
        </xdr:nvSpPr>
        <xdr:spPr>
          <a:xfrm>
            <a:off x="3352006" y="1172634"/>
            <a:ext cx="1459622" cy="5504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l-NL" sz="1100"/>
              <a:t>Gevolgen van deelname</a:t>
            </a:r>
          </a:p>
        </xdr:txBody>
      </xdr:sp>
      <xdr:sp macro="" textlink="">
        <xdr:nvSpPr>
          <xdr:cNvPr id="13" name="Rechthoek: afgeronde hoeken 12">
            <a:hlinkClick xmlns:r="http://schemas.openxmlformats.org/officeDocument/2006/relationships" r:id="rId6" tooltip="De regeling"/>
            <a:extLst>
              <a:ext uri="{FF2B5EF4-FFF2-40B4-BE49-F238E27FC236}">
                <a16:creationId xmlns:a16="http://schemas.microsoft.com/office/drawing/2014/main" id="{E4A3CDF2-C16E-4562-8318-632EDEEB7452}"/>
              </a:ext>
            </a:extLst>
          </xdr:cNvPr>
          <xdr:cNvSpPr/>
        </xdr:nvSpPr>
        <xdr:spPr>
          <a:xfrm>
            <a:off x="4861767" y="1174876"/>
            <a:ext cx="1256020" cy="549329"/>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l-NL" sz="1100"/>
              <a:t>De regeling </a:t>
            </a:r>
          </a:p>
        </xdr:txBody>
      </xdr:sp>
      <xdr:sp macro="" textlink="">
        <xdr:nvSpPr>
          <xdr:cNvPr id="14" name="Rechthoek: afgeronde hoeken 13">
            <a:hlinkClick xmlns:r="http://schemas.openxmlformats.org/officeDocument/2006/relationships" r:id="rId7" tooltip="Kan ik deelnemen?"/>
            <a:extLst>
              <a:ext uri="{FF2B5EF4-FFF2-40B4-BE49-F238E27FC236}">
                <a16:creationId xmlns:a16="http://schemas.microsoft.com/office/drawing/2014/main" id="{AB39D8F1-938E-45CF-BCCB-F44DE3EE6C49}"/>
              </a:ext>
            </a:extLst>
          </xdr:cNvPr>
          <xdr:cNvSpPr/>
        </xdr:nvSpPr>
        <xdr:spPr>
          <a:xfrm>
            <a:off x="6166972" y="1174876"/>
            <a:ext cx="1256020" cy="549329"/>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l-NL" sz="1100"/>
              <a:t>Kan</a:t>
            </a:r>
            <a:r>
              <a:rPr lang="nl-NL" sz="1100" baseline="0"/>
              <a:t> ik deelnemen?</a:t>
            </a:r>
            <a:endParaRPr lang="nl-NL" sz="1100"/>
          </a:p>
        </xdr:txBody>
      </xdr:sp>
      <xdr:sp macro="" textlink="">
        <xdr:nvSpPr>
          <xdr:cNvPr id="15" name="Rechthoek: afgeronde hoeken 14">
            <a:hlinkClick xmlns:r="http://schemas.openxmlformats.org/officeDocument/2006/relationships" r:id="rId8" tooltip="Mijn gegevens"/>
            <a:extLst>
              <a:ext uri="{FF2B5EF4-FFF2-40B4-BE49-F238E27FC236}">
                <a16:creationId xmlns:a16="http://schemas.microsoft.com/office/drawing/2014/main" id="{3F346AD0-316E-4DEF-812C-2CC37347F675}"/>
              </a:ext>
            </a:extLst>
          </xdr:cNvPr>
          <xdr:cNvSpPr/>
        </xdr:nvSpPr>
        <xdr:spPr>
          <a:xfrm>
            <a:off x="7466672" y="1179359"/>
            <a:ext cx="1256020" cy="549329"/>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l-NL" sz="1100"/>
              <a:t>Mijn gegevens</a:t>
            </a:r>
          </a:p>
        </xdr:txBody>
      </xdr:sp>
      <xdr:sp macro="" textlink="">
        <xdr:nvSpPr>
          <xdr:cNvPr id="3" name="Rechthoek: afgeronde hoeken 2">
            <a:hlinkClick xmlns:r="http://schemas.openxmlformats.org/officeDocument/2006/relationships" r:id="rId9" tooltip="Inzicht"/>
            <a:extLst>
              <a:ext uri="{FF2B5EF4-FFF2-40B4-BE49-F238E27FC236}">
                <a16:creationId xmlns:a16="http://schemas.microsoft.com/office/drawing/2014/main" id="{454D7FA0-85D9-F428-55C1-2E52A49F70CD}"/>
              </a:ext>
            </a:extLst>
          </xdr:cNvPr>
          <xdr:cNvSpPr/>
        </xdr:nvSpPr>
        <xdr:spPr>
          <a:xfrm>
            <a:off x="8773414" y="1175504"/>
            <a:ext cx="1281141" cy="549329"/>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l-NL" sz="1100"/>
              <a:t>Inzicht</a:t>
            </a:r>
          </a:p>
        </xdr:txBody>
      </xdr:sp>
      <xdr:sp macro="" textlink="">
        <xdr:nvSpPr>
          <xdr:cNvPr id="6" name="Rechthoek: afgeronde hoeken 5">
            <a:hlinkClick xmlns:r="http://schemas.openxmlformats.org/officeDocument/2006/relationships" r:id="rId10" tooltip="Mijn loopbaanpad"/>
            <a:extLst>
              <a:ext uri="{FF2B5EF4-FFF2-40B4-BE49-F238E27FC236}">
                <a16:creationId xmlns:a16="http://schemas.microsoft.com/office/drawing/2014/main" id="{2EFA9DBF-8CFD-3FA0-3DF6-6D2D59579F66}"/>
              </a:ext>
            </a:extLst>
          </xdr:cNvPr>
          <xdr:cNvSpPr/>
        </xdr:nvSpPr>
        <xdr:spPr>
          <a:xfrm>
            <a:off x="10108371" y="1172633"/>
            <a:ext cx="1256020" cy="5504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l-NL" sz="1100"/>
              <a:t>Mijn loopbaandpad</a:t>
            </a:r>
          </a:p>
        </xdr:txBody>
      </xdr:sp>
    </xdr:grpSp>
    <xdr:clientData/>
  </xdr:twoCellAnchor>
  <xdr:twoCellAnchor>
    <xdr:from>
      <xdr:col>7</xdr:col>
      <xdr:colOff>533400</xdr:colOff>
      <xdr:row>69</xdr:row>
      <xdr:rowOff>0</xdr:rowOff>
    </xdr:from>
    <xdr:to>
      <xdr:col>9</xdr:col>
      <xdr:colOff>304800</xdr:colOff>
      <xdr:row>71</xdr:row>
      <xdr:rowOff>38100</xdr:rowOff>
    </xdr:to>
    <xdr:sp macro="" textlink="">
      <xdr:nvSpPr>
        <xdr:cNvPr id="7" name="Rechthoek: afgeronde hoeken 6">
          <a:hlinkClick xmlns:r="http://schemas.openxmlformats.org/officeDocument/2006/relationships" r:id="rId4" tooltip="Verder"/>
          <a:extLst>
            <a:ext uri="{FF2B5EF4-FFF2-40B4-BE49-F238E27FC236}">
              <a16:creationId xmlns:a16="http://schemas.microsoft.com/office/drawing/2014/main" id="{C65BE06C-2A7F-4484-80DE-B5D9E6616C54}"/>
            </a:ext>
          </a:extLst>
        </xdr:cNvPr>
        <xdr:cNvSpPr/>
      </xdr:nvSpPr>
      <xdr:spPr>
        <a:xfrm>
          <a:off x="5191125" y="12487275"/>
          <a:ext cx="1066800" cy="40957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l-NL" sz="1100"/>
            <a:t>VERDER </a:t>
          </a:r>
          <a:r>
            <a:rPr lang="nl-NL" sz="1100" baseline="0"/>
            <a:t> &gt;</a:t>
          </a:r>
          <a:endParaRPr lang="nl-NL" sz="1100"/>
        </a:p>
      </xdr:txBody>
    </xdr:sp>
    <xdr:clientData/>
  </xdr:twoCellAnchor>
  <xdr:twoCellAnchor editAs="absolute">
    <xdr:from>
      <xdr:col>17</xdr:col>
      <xdr:colOff>257175</xdr:colOff>
      <xdr:row>6</xdr:row>
      <xdr:rowOff>30818</xdr:rowOff>
    </xdr:from>
    <xdr:to>
      <xdr:col>19</xdr:col>
      <xdr:colOff>258286</xdr:colOff>
      <xdr:row>9</xdr:row>
      <xdr:rowOff>19169</xdr:rowOff>
    </xdr:to>
    <xdr:sp macro="" textlink="">
      <xdr:nvSpPr>
        <xdr:cNvPr id="8" name="Rechthoek: afgeronde hoeken 7">
          <a:hlinkClick xmlns:r="http://schemas.openxmlformats.org/officeDocument/2006/relationships" r:id="rId11" tooltip="Nuttig links"/>
          <a:extLst>
            <a:ext uri="{FF2B5EF4-FFF2-40B4-BE49-F238E27FC236}">
              <a16:creationId xmlns:a16="http://schemas.microsoft.com/office/drawing/2014/main" id="{59ECE60F-E840-42FD-827F-286D8D58AA13}"/>
            </a:ext>
          </a:extLst>
        </xdr:cNvPr>
        <xdr:cNvSpPr/>
      </xdr:nvSpPr>
      <xdr:spPr>
        <a:xfrm>
          <a:off x="10848975" y="1173818"/>
          <a:ext cx="1215549" cy="555089"/>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l-NL" sz="1100"/>
            <a:t>Nuttige</a:t>
          </a:r>
          <a:r>
            <a:rPr lang="nl-NL" sz="1100" baseline="0"/>
            <a:t> links</a:t>
          </a:r>
          <a:endParaRPr lang="nl-NL"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710663</xdr:colOff>
      <xdr:row>5</xdr:row>
      <xdr:rowOff>74840</xdr:rowOff>
    </xdr:from>
    <xdr:to>
      <xdr:col>23</xdr:col>
      <xdr:colOff>20633</xdr:colOff>
      <xdr:row>127</xdr:row>
      <xdr:rowOff>152400</xdr:rowOff>
    </xdr:to>
    <xdr:grpSp>
      <xdr:nvGrpSpPr>
        <xdr:cNvPr id="19" name="Groep 41">
          <a:extLst>
            <a:ext uri="{FF2B5EF4-FFF2-40B4-BE49-F238E27FC236}">
              <a16:creationId xmlns:a16="http://schemas.microsoft.com/office/drawing/2014/main" id="{05A28D88-19B5-D3AF-ADBE-511A1C8984CC}"/>
            </a:ext>
          </a:extLst>
        </xdr:cNvPr>
        <xdr:cNvGrpSpPr/>
      </xdr:nvGrpSpPr>
      <xdr:grpSpPr>
        <a:xfrm>
          <a:off x="710663" y="989240"/>
          <a:ext cx="13452690" cy="22388920"/>
          <a:chOff x="710771" y="990597"/>
          <a:chExt cx="13533967" cy="22484573"/>
        </a:xfrm>
      </xdr:grpSpPr>
      <xdr:pic>
        <xdr:nvPicPr>
          <xdr:cNvPr id="21" name="Afbeelding 6">
            <a:extLst>
              <a:ext uri="{FF2B5EF4-FFF2-40B4-BE49-F238E27FC236}">
                <a16:creationId xmlns:a16="http://schemas.microsoft.com/office/drawing/2014/main" id="{937DE3F4-8F78-4642-AF7E-AD7841D5B3E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50800" y="1097491"/>
            <a:ext cx="1372129" cy="685793"/>
          </a:xfrm>
          <a:prstGeom prst="rect">
            <a:avLst/>
          </a:prstGeom>
          <a:noFill/>
          <a:ln>
            <a:solidFill>
              <a:schemeClr val="accent1"/>
            </a:solidFill>
          </a:ln>
        </xdr:spPr>
      </xdr:pic>
      <xdr:sp macro="" textlink="">
        <xdr:nvSpPr>
          <xdr:cNvPr id="3" name="Tekstvak 1">
            <a:extLst>
              <a:ext uri="{FF2B5EF4-FFF2-40B4-BE49-F238E27FC236}">
                <a16:creationId xmlns:a16="http://schemas.microsoft.com/office/drawing/2014/main" id="{7DBE373E-9663-5C2A-EA70-182FD7515106}"/>
              </a:ext>
            </a:extLst>
          </xdr:cNvPr>
          <xdr:cNvSpPr txBox="1">
            <a:spLocks/>
          </xdr:cNvSpPr>
        </xdr:nvSpPr>
        <xdr:spPr>
          <a:xfrm>
            <a:off x="710771" y="990597"/>
            <a:ext cx="13533967" cy="22484573"/>
          </a:xfrm>
          <a:prstGeom prst="rect">
            <a:avLst/>
          </a:prstGeom>
          <a:ln>
            <a:solidFill>
              <a:srgbClr val="FFC000"/>
            </a:solidFill>
          </a:ln>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t"/>
          <a:lstStyle/>
          <a:p>
            <a:r>
              <a:rPr lang="nl-NL" sz="1800" b="1">
                <a:solidFill>
                  <a:schemeClr val="accent1">
                    <a:lumMod val="75000"/>
                  </a:schemeClr>
                </a:solidFill>
                <a:latin typeface="+mn-lt"/>
                <a:ea typeface="+mn-ea"/>
                <a:cs typeface="+mn-cs"/>
              </a:rPr>
              <a:t>De Regeling generatiebeleid van de Cao Ziekenhuizen uitgelegd; kort en</a:t>
            </a:r>
            <a:r>
              <a:rPr lang="nl-NL" sz="1800" b="1" baseline="0">
                <a:solidFill>
                  <a:schemeClr val="accent1">
                    <a:lumMod val="75000"/>
                  </a:schemeClr>
                </a:solidFill>
                <a:latin typeface="+mn-lt"/>
                <a:ea typeface="+mn-ea"/>
                <a:cs typeface="+mn-cs"/>
              </a:rPr>
              <a:t> uitgebreid</a:t>
            </a:r>
            <a:endParaRPr lang="nl-NL" sz="1800" b="1">
              <a:solidFill>
                <a:schemeClr val="accent1">
                  <a:lumMod val="75000"/>
                </a:schemeClr>
              </a:solidFill>
              <a:latin typeface="+mn-lt"/>
              <a:ea typeface="+mn-ea"/>
              <a:cs typeface="+mn-cs"/>
            </a:endParaRPr>
          </a:p>
          <a:p>
            <a:endParaRPr lang="nl-NL" sz="1400" b="1">
              <a:solidFill>
                <a:schemeClr val="accent1">
                  <a:lumMod val="75000"/>
                </a:schemeClr>
              </a:solidFill>
              <a:latin typeface="+mn-lt"/>
              <a:ea typeface="+mn-ea"/>
              <a:cs typeface="+mn-cs"/>
            </a:endParaRPr>
          </a:p>
          <a:p>
            <a:r>
              <a:rPr lang="nl-NL" sz="1600" b="1">
                <a:solidFill>
                  <a:schemeClr val="accent1">
                    <a:lumMod val="75000"/>
                  </a:schemeClr>
                </a:solidFill>
                <a:latin typeface="+mn-lt"/>
                <a:ea typeface="+mn-ea"/>
                <a:cs typeface="+mn-cs"/>
              </a:rPr>
              <a:t>1. In het kort</a:t>
            </a:r>
          </a:p>
          <a:p>
            <a:pPr marL="0" indent="0"/>
            <a:r>
              <a:rPr lang="nl-NL" sz="1200" b="0" i="1" u="none" strike="noStrike" baseline="0">
                <a:solidFill>
                  <a:sysClr val="windowText" lastClr="000000"/>
                </a:solidFill>
                <a:effectLst/>
                <a:latin typeface="+mn-lt"/>
                <a:ea typeface="+mn-ea"/>
                <a:cs typeface="+mn-cs"/>
              </a:rPr>
              <a:t>Wat houdt de Regeling generatiebeleid in?</a:t>
            </a:r>
          </a:p>
          <a:p>
            <a:pPr marL="0" indent="0"/>
            <a:r>
              <a:rPr lang="nl-NL" sz="1200" b="0" i="0" u="none" strike="noStrike" baseline="0">
                <a:solidFill>
                  <a:sysClr val="windowText" lastClr="000000"/>
                </a:solidFill>
                <a:effectLst/>
                <a:latin typeface="+mn-lt"/>
                <a:ea typeface="+mn-ea"/>
                <a:cs typeface="+mn-cs"/>
              </a:rPr>
              <a:t>Gebruikmaken van een </a:t>
            </a:r>
            <a:r>
              <a:rPr lang="nl-NL" sz="1200" b="0" i="1" u="none" strike="noStrike" baseline="0">
                <a:solidFill>
                  <a:sysClr val="windowText" lastClr="000000"/>
                </a:solidFill>
                <a:effectLst/>
                <a:latin typeface="+mn-lt"/>
                <a:ea typeface="+mn-ea"/>
                <a:cs typeface="+mn-cs"/>
              </a:rPr>
              <a:t>Regeling generatiebeleid </a:t>
            </a:r>
            <a:r>
              <a:rPr lang="nl-NL" sz="1200" b="0" i="0" u="none" strike="noStrike" baseline="0">
                <a:solidFill>
                  <a:sysClr val="windowText" lastClr="000000"/>
                </a:solidFill>
                <a:effectLst/>
                <a:latin typeface="+mn-lt"/>
                <a:ea typeface="+mn-ea"/>
                <a:cs typeface="+mn-cs"/>
              </a:rPr>
              <a:t>houdt in dat een medewerker een vrijstelling krijgt van een deel van het aantal overeengekomen uren op basis van de huidige arbeidsovereenkomst.  Hierbij dient de medewerker altijd ten minste 50% van een voltijd dienstverband (36 uur) te blijven werken, dus minimaal 18 uur. De medewerker en diens werkgever kunnen samen vaststellen wat de optimale ondergrens voor de werkbelasting en de functie van de medewerker is. Door het terugbrengen van de arbeidsduur worden alle arbeidsvoorwaarden ‘in tijd’ die de cao kent, eveneens teruggebracht naar het gekozen niveau. De regeling kent een zgn. directe werking; er is sprake van een regeling die tussen de werkgever en werknemer tot stand komt. De Ondernemingsraad heeft hier geen rol. Afwijken van de cao-regeling is niet toegestaan.</a:t>
            </a:r>
          </a:p>
          <a:p>
            <a:pPr marL="0" indent="0"/>
            <a:endParaRPr lang="nl-NL" sz="1200" b="0" i="0" u="none" strike="noStrike" baseline="0">
              <a:solidFill>
                <a:sysClr val="windowText" lastClr="000000"/>
              </a:solidFill>
              <a:effectLst/>
              <a:latin typeface="+mn-lt"/>
              <a:ea typeface="+mn-ea"/>
              <a:cs typeface="+mn-cs"/>
            </a:endParaRPr>
          </a:p>
          <a:p>
            <a:pPr marL="0" indent="0"/>
            <a:r>
              <a:rPr lang="nl-NL" sz="1200" b="0" i="0" u="none" strike="noStrike" baseline="0">
                <a:solidFill>
                  <a:sysClr val="windowText" lastClr="000000"/>
                </a:solidFill>
                <a:effectLst/>
                <a:latin typeface="+mn-lt"/>
                <a:ea typeface="+mn-ea"/>
                <a:cs typeface="+mn-cs"/>
              </a:rPr>
              <a:t>De uren die op deze manier binnen de organisatie vrijkomen, worden herbezet. Dit moet leiden tot meer instroom en doorstroom binnen de organisatie.</a:t>
            </a:r>
            <a:endParaRPr lang="nl-NL" sz="1200" b="1">
              <a:solidFill>
                <a:schemeClr val="accent1">
                  <a:lumMod val="75000"/>
                </a:schemeClr>
              </a:solidFill>
              <a:latin typeface="+mn-lt"/>
              <a:ea typeface="+mn-ea"/>
              <a:cs typeface="+mn-cs"/>
            </a:endParaRPr>
          </a:p>
          <a:p>
            <a:endParaRPr lang="nl-NL" sz="1400" b="1">
              <a:solidFill>
                <a:schemeClr val="accent1">
                  <a:lumMod val="75000"/>
                </a:schemeClr>
              </a:solidFill>
              <a:latin typeface="+mn-lt"/>
              <a:ea typeface="+mn-ea"/>
              <a:cs typeface="+mn-cs"/>
            </a:endParaRPr>
          </a:p>
          <a:p>
            <a:pPr marL="0" indent="0"/>
            <a:r>
              <a:rPr lang="nl-NL" sz="1400" b="0" i="1">
                <a:solidFill>
                  <a:schemeClr val="accent1">
                    <a:lumMod val="75000"/>
                  </a:schemeClr>
                </a:solidFill>
                <a:latin typeface="+mn-lt"/>
                <a:ea typeface="+mn-ea"/>
                <a:cs typeface="+mn-cs"/>
              </a:rPr>
              <a:t>Samenhang met de PLB-regeling</a:t>
            </a:r>
          </a:p>
          <a:p>
            <a:r>
              <a:rPr lang="nl-NL" sz="1200" b="0" i="0" u="none" strike="noStrike" baseline="0">
                <a:solidFill>
                  <a:sysClr val="windowText" lastClr="000000"/>
                </a:solidFill>
                <a:effectLst/>
                <a:latin typeface="+mn-lt"/>
                <a:ea typeface="+mn-ea"/>
                <a:cs typeface="+mn-cs"/>
              </a:rPr>
              <a:t>Om tijdens het dienstverband rekening te kunnen houden met vitaliteit en duurzame inzetbaarheid van de medewerker kent de cao  de regeling Persoonlijk Levensfase Budget (PLB). Cao-partijen zijn van mening dat de medewerker eerst haar of zijn opgebouwde PLB-uren moet hebben opgemaakt alvorens gebruik te kunnen maken van een </a:t>
            </a:r>
            <a:r>
              <a:rPr lang="nl-NL" sz="1200" b="0" i="1" u="none" strike="noStrike" baseline="0">
                <a:solidFill>
                  <a:sysClr val="windowText" lastClr="000000"/>
                </a:solidFill>
                <a:effectLst/>
                <a:latin typeface="+mn-lt"/>
                <a:ea typeface="+mn-ea"/>
                <a:cs typeface="+mn-cs"/>
              </a:rPr>
              <a:t>Regeling Generatiebeleid</a:t>
            </a:r>
            <a:r>
              <a:rPr lang="nl-NL" sz="1200" b="0" i="0" u="none" strike="noStrike" baseline="0">
                <a:solidFill>
                  <a:sysClr val="windowText" lastClr="000000"/>
                </a:solidFill>
                <a:effectLst/>
                <a:latin typeface="+mn-lt"/>
                <a:ea typeface="+mn-ea"/>
                <a:cs typeface="+mn-cs"/>
              </a:rPr>
              <a:t>. Gedurende de periode dat de medewerker gebruik maakt van een </a:t>
            </a:r>
            <a:r>
              <a:rPr lang="nl-NL" sz="1200" b="0" i="1" u="none" strike="noStrike" baseline="0">
                <a:solidFill>
                  <a:sysClr val="windowText" lastClr="000000"/>
                </a:solidFill>
                <a:effectLst/>
                <a:latin typeface="+mn-lt"/>
                <a:ea typeface="+mn-ea"/>
                <a:cs typeface="+mn-cs"/>
              </a:rPr>
              <a:t>Regeling Generatiebeleid </a:t>
            </a:r>
            <a:r>
              <a:rPr lang="nl-NL" sz="1200" b="0" i="0" u="none" strike="noStrike" baseline="0">
                <a:solidFill>
                  <a:sysClr val="windowText" lastClr="000000"/>
                </a:solidFill>
                <a:effectLst/>
                <a:latin typeface="+mn-lt"/>
                <a:ea typeface="+mn-ea"/>
                <a:cs typeface="+mn-cs"/>
              </a:rPr>
              <a:t>ontvangt zij of hij jaarlijks PLB-uren op basis van artikel 12.2.1 (57 uur bij een voltijdsdienst verband). Bij een keuze voor de </a:t>
            </a:r>
            <a:r>
              <a:rPr lang="nl-NL" sz="1200" b="0" i="1" u="none" strike="noStrike" baseline="0">
                <a:solidFill>
                  <a:sysClr val="windowText" lastClr="000000"/>
                </a:solidFill>
                <a:effectLst/>
                <a:latin typeface="+mn-lt"/>
                <a:ea typeface="+mn-ea"/>
                <a:cs typeface="+mn-cs"/>
              </a:rPr>
              <a:t>Regeling generatiebeleid </a:t>
            </a:r>
            <a:r>
              <a:rPr lang="nl-NL" sz="1200" b="0" i="0" u="none" strike="noStrike" baseline="0">
                <a:solidFill>
                  <a:sysClr val="windowText" lastClr="000000"/>
                </a:solidFill>
                <a:effectLst/>
                <a:latin typeface="+mn-lt"/>
                <a:ea typeface="+mn-ea"/>
                <a:cs typeface="+mn-cs"/>
              </a:rPr>
              <a:t>komt de Overgangsregeling PLB (artikel 12.2.3) en indien van toepassing, de bovenwettelijke vakantie-uren te vervallen. De opame van de PLB-uren vindt plaats met inachtneming van de afspraken die hierover in de cao zijn opgenomen (artikel 12.2.2).</a:t>
            </a:r>
          </a:p>
          <a:p>
            <a:pPr marL="0" marR="0" indent="0" defTabSz="914400" eaLnBrk="1" fontAlgn="auto" latinLnBrk="0" hangingPunct="1">
              <a:lnSpc>
                <a:spcPct val="100000"/>
              </a:lnSpc>
              <a:spcBef>
                <a:spcPts val="0"/>
              </a:spcBef>
              <a:spcAft>
                <a:spcPts val="0"/>
              </a:spcAft>
              <a:buClrTx/>
              <a:buSzTx/>
              <a:buFontTx/>
              <a:buNone/>
              <a:tabLst/>
              <a:defRPr/>
            </a:pPr>
            <a:endParaRPr lang="nl-NL" sz="1200" b="0" i="0" u="none" strike="noStrike" baseline="0">
              <a:solidFill>
                <a:sysClr val="windowText" lastClr="000000"/>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nl-NL" sz="1400" b="0" i="1">
                <a:solidFill>
                  <a:schemeClr val="accent1">
                    <a:lumMod val="75000"/>
                  </a:schemeClr>
                </a:solidFill>
                <a:latin typeface="+mn-lt"/>
                <a:ea typeface="+mn-ea"/>
                <a:cs typeface="+mn-cs"/>
              </a:rPr>
              <a:t>Pensioenopbouw</a:t>
            </a:r>
          </a:p>
          <a:p>
            <a:pPr marL="0" marR="0" indent="0" defTabSz="914400" eaLnBrk="1" fontAlgn="auto" latinLnBrk="0" hangingPunct="1">
              <a:lnSpc>
                <a:spcPct val="100000"/>
              </a:lnSpc>
              <a:spcBef>
                <a:spcPts val="0"/>
              </a:spcBef>
              <a:spcAft>
                <a:spcPts val="0"/>
              </a:spcAft>
              <a:buClrTx/>
              <a:buSzTx/>
              <a:buFontTx/>
              <a:buNone/>
              <a:tabLst/>
              <a:defRPr/>
            </a:pPr>
            <a:r>
              <a:rPr lang="nl-NL" sz="1200" b="0" i="0" u="none" strike="noStrike" baseline="0">
                <a:solidFill>
                  <a:sysClr val="windowText" lastClr="000000"/>
                </a:solidFill>
                <a:effectLst/>
                <a:latin typeface="+mn-lt"/>
                <a:ea typeface="+mn-ea"/>
                <a:cs typeface="+mn-cs"/>
              </a:rPr>
              <a:t>Om de pensioenopbouw op het niveau van de ‘oude’ omvang van de arbeidsovereenkomst te kunnen houden en zo de medewerker een volwaardig pensioen te kunnen laten opbouwen, is afgesproken dat de pensioenopbouw op 100% van zijn of haar oude contractpercentage blijft plaatsvinden. Dit tenzij de medewerker kiest voor een lagere pensioenopbouw, dit op het niveau waarop hij of zij wordt uitbetaald. Kortom, de pensioenopbouw loopt in beginsel ongewijzigd door. De pensioenpremieverdeling tussen de werkgever en de medewerker blijft hierbij ongewijzigd (ieder 50%). Cao-partijen zijn overeengekomen dat de </a:t>
            </a:r>
            <a:r>
              <a:rPr lang="nl-NL" sz="1200" b="0" i="1" u="none" strike="noStrike" baseline="0">
                <a:solidFill>
                  <a:sysClr val="windowText" lastClr="000000"/>
                </a:solidFill>
                <a:effectLst/>
                <a:latin typeface="+mn-lt"/>
                <a:ea typeface="+mn-ea"/>
                <a:cs typeface="+mn-cs"/>
              </a:rPr>
              <a:t>Regeling generatiebeleid </a:t>
            </a:r>
            <a:r>
              <a:rPr lang="nl-NL" sz="1200" b="0" i="0" u="none" strike="noStrike" baseline="0">
                <a:solidFill>
                  <a:sysClr val="windowText" lastClr="000000"/>
                </a:solidFill>
                <a:effectLst/>
                <a:latin typeface="+mn-lt"/>
                <a:ea typeface="+mn-ea"/>
                <a:cs typeface="+mn-cs"/>
              </a:rPr>
              <a:t>méér omvat dan enkel de mogelijkheid tot pensioenopbouw op 100% van het ‘oude’ contract-percentage. Dit betekent dat een regeling niet voldoet als alleen de pensioenopbouw wordt gecompenseerd.</a:t>
            </a:r>
          </a:p>
          <a:p>
            <a:endParaRPr lang="nl-NL" sz="1100" b="0" i="0" u="none" strike="noStrike">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nl-NL" sz="1400" b="0" i="1">
                <a:solidFill>
                  <a:schemeClr val="accent1">
                    <a:lumMod val="75000"/>
                  </a:schemeClr>
                </a:solidFill>
                <a:latin typeface="+mn-lt"/>
                <a:ea typeface="+mn-ea"/>
                <a:cs typeface="+mn-cs"/>
              </a:rPr>
              <a:t>Generatiebeleid samengevat </a:t>
            </a:r>
          </a:p>
          <a:p>
            <a:r>
              <a:rPr lang="nl-NL" sz="1400">
                <a:solidFill>
                  <a:sysClr val="windowText" lastClr="000000"/>
                </a:solidFill>
              </a:rPr>
              <a:t>1. </a:t>
            </a:r>
            <a:r>
              <a:rPr lang="nl-NL" sz="1200">
                <a:solidFill>
                  <a:sysClr val="windowText" lastClr="000000"/>
                </a:solidFill>
              </a:rPr>
              <a:t>Werkgever en medewerker kunnen afspraken maken om de arbeidsduur aan te passen aan de wensen en behoeften van zowel medewerker als de instelling. De</a:t>
            </a:r>
            <a:r>
              <a:rPr lang="nl-NL" sz="1200" baseline="0">
                <a:solidFill>
                  <a:sysClr val="windowText" lastClr="000000"/>
                </a:solidFill>
              </a:rPr>
              <a:t> aanpassing van de arbeidsduur van de medewerker vindt plaats door een vrijstelling van uren. Over de urenvermindering ontvangt de mdewerker tenminste 50% salaris (ook "financiele tegemoetkoming" in de cao genoemd) . Door het terugbrengen van de arbeidsduur wordt de opbouw van alle arbeidsvoorwaarden ‘in tijd’, zoals vakantie en PLB uren, eveneens teruggebracht naar het gekozen niveau. </a:t>
            </a:r>
          </a:p>
          <a:p>
            <a:r>
              <a:rPr lang="nl-NL" sz="1200" baseline="0">
                <a:solidFill>
                  <a:sysClr val="windowText" lastClr="000000"/>
                </a:solidFill>
              </a:rPr>
              <a:t>2. De werkgever biedt in ieder geval de variant 80%-90%-100% aan. Indien de werkgever en medewerker dat overeenkomen kan de aanpassing van de arbeidsduur ook op een andere wijze plaatsvinden. Varianten zijn daarbij, bijvoorbeeld 60%-80%-100% of 50%-75%-100%. In alle gevallen geldt een ondergrens waarbij de medewerker tenminste 18 uur blijft werken. </a:t>
            </a:r>
            <a:endParaRPr lang="nl-NL" sz="1200">
              <a:solidFill>
                <a:sysClr val="windowText" lastClr="000000"/>
              </a:solidFill>
            </a:endParaRPr>
          </a:p>
          <a:p>
            <a:r>
              <a:rPr lang="nl-NL" sz="1200">
                <a:solidFill>
                  <a:sysClr val="windowText" lastClr="000000"/>
                </a:solidFill>
              </a:rPr>
              <a:t>3. Een </a:t>
            </a:r>
            <a:r>
              <a:rPr lang="nl-NL" sz="1200" i="1">
                <a:solidFill>
                  <a:sysClr val="windowText" lastClr="000000"/>
                </a:solidFill>
              </a:rPr>
              <a:t>Regeling generatiebeleid </a:t>
            </a:r>
            <a:r>
              <a:rPr lang="nl-NL" sz="1200">
                <a:solidFill>
                  <a:sysClr val="windowText" lastClr="000000"/>
                </a:solidFill>
              </a:rPr>
              <a:t>staat open voor medewerkers vanaf 5 jaar voor het bereiken van de AOW-gerechtigde leeftijd. Instroom in een </a:t>
            </a:r>
            <a:r>
              <a:rPr lang="nl-NL" sz="1200" i="1">
                <a:solidFill>
                  <a:sysClr val="windowText" lastClr="000000"/>
                </a:solidFill>
              </a:rPr>
              <a:t>Regeling Generatiebeleid </a:t>
            </a:r>
            <a:r>
              <a:rPr lang="nl-NL" sz="1200">
                <a:solidFill>
                  <a:sysClr val="windowText" lastClr="000000"/>
                </a:solidFill>
              </a:rPr>
              <a:t>is alleen mogelijk voor medewerkers die voorafgaand aan de deelname minimaal 8 jaar aansluitend in dienst zijn geweest bij een werkgever, zoals gedefinieerd in artikel 1.1.1. onder sub a onderdeel 1 van de Cao Ziekenhuizen. </a:t>
            </a:r>
          </a:p>
          <a:p>
            <a:r>
              <a:rPr lang="nl-NL" sz="1200">
                <a:solidFill>
                  <a:sysClr val="windowText" lastClr="000000"/>
                </a:solidFill>
              </a:rPr>
              <a:t>4. De uren die door</a:t>
            </a:r>
            <a:r>
              <a:rPr lang="nl-NL" sz="1200" baseline="0">
                <a:solidFill>
                  <a:sysClr val="windowText" lastClr="000000"/>
                </a:solidFill>
              </a:rPr>
              <a:t> de toepassing van de </a:t>
            </a:r>
            <a:r>
              <a:rPr lang="nl-NL" sz="1200" i="1" baseline="0">
                <a:solidFill>
                  <a:sysClr val="windowText" lastClr="000000"/>
                </a:solidFill>
              </a:rPr>
              <a:t>Regeling generatiebeleid </a:t>
            </a:r>
            <a:r>
              <a:rPr lang="nl-NL" sz="1200">
                <a:solidFill>
                  <a:sysClr val="windowText" lastClr="000000"/>
                </a:solidFill>
              </a:rPr>
              <a:t>binnen de organisatie vrijkomen, worden herbezet.</a:t>
            </a:r>
            <a:r>
              <a:rPr lang="nl-NL" sz="1200" baseline="0">
                <a:solidFill>
                  <a:sysClr val="windowText" lastClr="000000"/>
                </a:solidFill>
              </a:rPr>
              <a:t> </a:t>
            </a:r>
            <a:r>
              <a:rPr lang="nl-NL" sz="1200">
                <a:solidFill>
                  <a:sysClr val="windowText" lastClr="000000"/>
                </a:solidFill>
              </a:rPr>
              <a:t>zodat er geen sprake is van werkdrukverhoging bij de</a:t>
            </a:r>
            <a:r>
              <a:rPr lang="nl-NL" sz="1200" baseline="0">
                <a:solidFill>
                  <a:sysClr val="windowText" lastClr="000000"/>
                </a:solidFill>
              </a:rPr>
              <a:t> medewerker</a:t>
            </a:r>
            <a:r>
              <a:rPr lang="nl-NL" sz="1200">
                <a:solidFill>
                  <a:sysClr val="windowText" lastClr="000000"/>
                </a:solidFill>
              </a:rPr>
              <a:t> die gebruik maakt van de instellingsregeling Generatiebeleid of bij andere medewerkers. Herbezetting</a:t>
            </a:r>
            <a:r>
              <a:rPr lang="nl-NL" sz="1200" baseline="0">
                <a:solidFill>
                  <a:sysClr val="windowText" lastClr="000000"/>
                </a:solidFill>
              </a:rPr>
              <a:t> kan plaatsvinden door middel van het verhogen van uren bij bestaande arbeidsovereenkomsten of door het omzetten van tijdelijke arbeidsovereenkomsten naar arbeidsovereenkomsten voor onbepaalde tijd of door het aantrekken van nieuwe medewerkers. Het realiseren van herbezetting door de werkgever is geen reden voor de werkgever om een medewerker te weigeren gebruik te maken van de Regeling generatiebeleid. </a:t>
            </a:r>
            <a:endParaRPr lang="nl-NL" sz="1200">
              <a:solidFill>
                <a:sysClr val="windowText" lastClr="000000"/>
              </a:solidFill>
            </a:endParaRPr>
          </a:p>
          <a:p>
            <a:r>
              <a:rPr lang="nl-NL" sz="1200">
                <a:solidFill>
                  <a:sysClr val="windowText" lastClr="000000"/>
                </a:solidFill>
              </a:rPr>
              <a:t>5. De medewerker dient, alvorens gebruik te kunnen maken van een </a:t>
            </a:r>
            <a:r>
              <a:rPr lang="nl-NL" sz="1200" i="1">
                <a:solidFill>
                  <a:sysClr val="windowText" lastClr="000000"/>
                </a:solidFill>
              </a:rPr>
              <a:t>Regeling Generatiebeleid</a:t>
            </a:r>
            <a:r>
              <a:rPr lang="nl-NL" sz="1200">
                <a:solidFill>
                  <a:sysClr val="windowText" lastClr="000000"/>
                </a:solidFill>
              </a:rPr>
              <a:t>, eerst zijn opgebouwde PLB-uren volledig te hebben opgemaakt. Gedurende de periode dat de werknemer gebruik maakt van de regeling ontvangt hij jaarlijks 57 PLB-uren op basis van een 100% dienstverband. De extra uren die waren toegekend in de overgangsregeling (artikel 12.2.3) komen te vervallen. </a:t>
            </a:r>
          </a:p>
          <a:p>
            <a:r>
              <a:rPr lang="nl-NL" sz="1200">
                <a:solidFill>
                  <a:sysClr val="windowText" lastClr="000000"/>
                </a:solidFill>
              </a:rPr>
              <a:t>6. Hoofdregel is dat tijdens de deelname aan een </a:t>
            </a:r>
            <a:r>
              <a:rPr lang="nl-NL" sz="1200" i="1">
                <a:solidFill>
                  <a:sysClr val="windowText" lastClr="000000"/>
                </a:solidFill>
              </a:rPr>
              <a:t>Regeling generatiebeleid</a:t>
            </a:r>
            <a:r>
              <a:rPr lang="nl-NL" sz="1200">
                <a:solidFill>
                  <a:sysClr val="windowText" lastClr="000000"/>
                </a:solidFill>
              </a:rPr>
              <a:t>, de pensioenopbouw op 100% van het oorspronkelijke contractsomvang wordt voortgezet. De medewerker mag ook kiezen voor een lagere pensioenopbouw, dit op het niveau waarop hij wordt uitbetaald. De pensioenpremieverdeling tussen werkgever en de medewerker blijft altijd 50%-50%. </a:t>
            </a:r>
          </a:p>
          <a:p>
            <a:r>
              <a:rPr lang="nl-NL" sz="1200">
                <a:solidFill>
                  <a:sysClr val="windowText" lastClr="000000"/>
                </a:solidFill>
              </a:rPr>
              <a:t>7. Gebruik</a:t>
            </a:r>
            <a:r>
              <a:rPr lang="nl-NL" sz="1200" baseline="0">
                <a:solidFill>
                  <a:sysClr val="windowText" lastClr="000000"/>
                </a:solidFill>
              </a:rPr>
              <a:t> maken van de </a:t>
            </a:r>
            <a:r>
              <a:rPr lang="nl-NL" sz="1200" i="1" baseline="0">
                <a:solidFill>
                  <a:sysClr val="windowText" lastClr="000000"/>
                </a:solidFill>
              </a:rPr>
              <a:t>Regeling Zwareberoepen </a:t>
            </a:r>
            <a:r>
              <a:rPr lang="nl-NL" sz="1200" baseline="0">
                <a:solidFill>
                  <a:sysClr val="windowText" lastClr="000000"/>
                </a:solidFill>
              </a:rPr>
              <a:t>betekent dat door de medewerker geen gebruik kan worden gemaakt van de </a:t>
            </a:r>
            <a:r>
              <a:rPr lang="nl-NL" sz="1200" i="1" baseline="0">
                <a:solidFill>
                  <a:sysClr val="windowText" lastClr="000000"/>
                </a:solidFill>
              </a:rPr>
              <a:t>Regeling generatiebeleid</a:t>
            </a:r>
            <a:r>
              <a:rPr lang="nl-NL" sz="1200" baseline="0">
                <a:solidFill>
                  <a:sysClr val="windowText" lastClr="000000"/>
                </a:solidFill>
              </a:rPr>
              <a:t>. E</a:t>
            </a:r>
            <a:r>
              <a:rPr lang="nl-NL" sz="1200">
                <a:solidFill>
                  <a:sysClr val="windowText" lastClr="000000"/>
                </a:solidFill>
              </a:rPr>
              <a:t>en uitzondering geldt voor medewerkers die voor 20 januari 2022 al deelnamen aan een </a:t>
            </a:r>
            <a:r>
              <a:rPr lang="nl-NL" sz="1200" i="1">
                <a:solidFill>
                  <a:sysClr val="windowText" lastClr="000000"/>
                </a:solidFill>
              </a:rPr>
              <a:t>Regeling Generatiebeleid</a:t>
            </a:r>
            <a:r>
              <a:rPr lang="nl-NL" sz="1200">
                <a:solidFill>
                  <a:sysClr val="windowText" lastClr="000000"/>
                </a:solidFill>
              </a:rPr>
              <a:t>.</a:t>
            </a:r>
          </a:p>
          <a:p>
            <a:endParaRPr lang="nl-NL" sz="1400" b="1" i="0" u="sng" strike="noStrike" baseline="0">
              <a:solidFill>
                <a:srgbClr val="FF0000"/>
              </a:solidFill>
              <a:effectLst/>
              <a:latin typeface="+mn-lt"/>
              <a:ea typeface="+mn-ea"/>
              <a:cs typeface="+mn-cs"/>
            </a:endParaRPr>
          </a:p>
          <a:p>
            <a:pPr marL="0" indent="0"/>
            <a:r>
              <a:rPr lang="nl-NL" sz="1600" b="1">
                <a:solidFill>
                  <a:schemeClr val="accent1">
                    <a:lumMod val="75000"/>
                  </a:schemeClr>
                </a:solidFill>
                <a:latin typeface="+mn-lt"/>
                <a:ea typeface="+mn-ea"/>
                <a:cs typeface="+mn-cs"/>
              </a:rPr>
              <a:t>2. Uitgebreid:  alle afspraken in de Cao Ziekenhuizen over de Regeling generatiebeleid en het Generatiebeleid voor de fase 60+</a:t>
            </a:r>
          </a:p>
          <a:p>
            <a:pPr marL="0" lvl="0" indent="0"/>
            <a:r>
              <a:rPr lang="nl-NL" sz="1200">
                <a:solidFill>
                  <a:schemeClr val="dk1"/>
                </a:solidFill>
                <a:latin typeface="+mn-lt"/>
                <a:ea typeface="+mn-ea"/>
                <a:cs typeface="+mn-cs"/>
              </a:rPr>
              <a:t>In de Cao Ziekenhuizen zijn de afspraken over de Regeling</a:t>
            </a:r>
            <a:r>
              <a:rPr lang="nl-NL" sz="1200" baseline="0">
                <a:solidFill>
                  <a:schemeClr val="dk1"/>
                </a:solidFill>
                <a:latin typeface="+mn-lt"/>
                <a:ea typeface="+mn-ea"/>
                <a:cs typeface="+mn-cs"/>
              </a:rPr>
              <a:t> Generatiebeleid vastgelegd </a:t>
            </a:r>
            <a:r>
              <a:rPr lang="nl-NL" sz="1200" baseline="0">
                <a:solidFill>
                  <a:sysClr val="windowText" lastClr="000000"/>
                </a:solidFill>
                <a:latin typeface="+mn-lt"/>
                <a:ea typeface="+mn-ea"/>
                <a:cs typeface="+mn-cs"/>
              </a:rPr>
              <a:t>in artikel 1 van hoofdstuk 13. Maar ook op andere plekken in de cao vind je informatie en bepalingen over de regeling, over het Generatiebeleid in brede zin en overige afspraken die verband houden met deze regeling. Hieronder tref je de betreffende teksten en artikelen aan.</a:t>
            </a:r>
            <a:endParaRPr lang="nl-NL" sz="1200" b="1">
              <a:solidFill>
                <a:sysClr val="windowText" lastClr="000000"/>
              </a:solidFill>
              <a:effectLst/>
              <a:latin typeface="+mn-lt"/>
              <a:ea typeface="+mn-ea"/>
              <a:cs typeface="+mn-cs"/>
            </a:endParaRPr>
          </a:p>
          <a:p>
            <a:pPr lvl="0"/>
            <a:endParaRPr lang="nl-NL" sz="1200" b="1">
              <a:solidFill>
                <a:schemeClr val="dk1"/>
              </a:solidFill>
              <a:effectLst/>
              <a:latin typeface="+mn-lt"/>
              <a:ea typeface="+mn-ea"/>
              <a:cs typeface="+mn-cs"/>
            </a:endParaRPr>
          </a:p>
          <a:p>
            <a:pPr lvl="0"/>
            <a:r>
              <a:rPr lang="nl-NL" sz="1200" b="1">
                <a:solidFill>
                  <a:schemeClr val="dk1"/>
                </a:solidFill>
                <a:effectLst/>
                <a:latin typeface="+mn-lt"/>
                <a:ea typeface="+mn-ea"/>
                <a:cs typeface="+mn-cs"/>
              </a:rPr>
              <a:t>Artikel 12.2.2 Uitgangspunten Persoonlijk levensfasebudget</a:t>
            </a:r>
            <a:endParaRPr lang="nl-NL" sz="1200">
              <a:solidFill>
                <a:schemeClr val="dk1"/>
              </a:solidFill>
              <a:effectLst/>
              <a:latin typeface="+mn-lt"/>
              <a:ea typeface="+mn-ea"/>
              <a:cs typeface="+mn-cs"/>
            </a:endParaRPr>
          </a:p>
          <a:p>
            <a:r>
              <a:rPr lang="nl-NL" sz="1200" i="1">
                <a:solidFill>
                  <a:schemeClr val="dk1"/>
                </a:solidFill>
                <a:effectLst/>
                <a:latin typeface="+mn-lt"/>
                <a:ea typeface="+mn-ea"/>
                <a:cs typeface="+mn-cs"/>
              </a:rPr>
              <a:t>Het werknemersplan kan op verzoek van de werknemer de volgende elementen bevatten: </a:t>
            </a:r>
            <a:endParaRPr lang="nl-NL" sz="1200">
              <a:solidFill>
                <a:schemeClr val="dk1"/>
              </a:solidFill>
              <a:effectLst/>
              <a:latin typeface="+mn-lt"/>
              <a:ea typeface="+mn-ea"/>
              <a:cs typeface="+mn-cs"/>
            </a:endParaRPr>
          </a:p>
          <a:p>
            <a:r>
              <a:rPr lang="nl-NL" sz="1200" i="1">
                <a:solidFill>
                  <a:schemeClr val="dk1"/>
                </a:solidFill>
                <a:effectLst/>
                <a:latin typeface="+mn-lt"/>
                <a:ea typeface="+mn-ea"/>
                <a:cs typeface="+mn-cs"/>
              </a:rPr>
              <a:t>• Uitbetaling van de jaarlijkse opbouw van PLB-uren. Van een verplichting tot uitbetaling kan geen sprake zijn. </a:t>
            </a:r>
            <a:endParaRPr lang="nl-NL" sz="1200">
              <a:solidFill>
                <a:schemeClr val="dk1"/>
              </a:solidFill>
              <a:effectLst/>
              <a:latin typeface="+mn-lt"/>
              <a:ea typeface="+mn-ea"/>
              <a:cs typeface="+mn-cs"/>
            </a:endParaRPr>
          </a:p>
          <a:p>
            <a:r>
              <a:rPr lang="nl-NL" sz="1200" i="1">
                <a:solidFill>
                  <a:schemeClr val="dk1"/>
                </a:solidFill>
                <a:effectLst/>
                <a:latin typeface="+mn-lt"/>
                <a:ea typeface="+mn-ea"/>
                <a:cs typeface="+mn-cs"/>
              </a:rPr>
              <a:t>• De inzet van PLB-uren ten behoeve van employabilitygerichte scholing en scholing die bijdraagt aan ‘van werk naar werk-trajecten’. </a:t>
            </a:r>
          </a:p>
          <a:p>
            <a:r>
              <a:rPr lang="nl-NL" sz="1100" i="1">
                <a:solidFill>
                  <a:sysClr val="windowText" lastClr="000000"/>
                </a:solidFill>
                <a:effectLst/>
                <a:latin typeface="+mn-lt"/>
                <a:ea typeface="+mn-ea"/>
                <a:cs typeface="+mn-cs"/>
              </a:rPr>
              <a:t>• </a:t>
            </a:r>
            <a:r>
              <a:rPr lang="nl-NL" sz="1200">
                <a:solidFill>
                  <a:sysClr val="windowText" lastClr="000000"/>
                </a:solidFill>
              </a:rPr>
              <a:t>De</a:t>
            </a:r>
            <a:r>
              <a:rPr lang="nl-NL" sz="1200" baseline="0">
                <a:solidFill>
                  <a:sysClr val="windowText" lastClr="000000"/>
                </a:solidFill>
              </a:rPr>
              <a:t> R</a:t>
            </a:r>
            <a:r>
              <a:rPr lang="nl-NL" sz="1200">
                <a:solidFill>
                  <a:sysClr val="windowText" lastClr="000000"/>
                </a:solidFill>
              </a:rPr>
              <a:t>egeling generatiebeleid zoals opgenomen in Hoofdstuk 13 van deze cao. In het werknemersplan kan worden afgesproken dat alle PLB-uren in een aaneengesloten periode van maximaal het wettelijk toegestane aantal weken de arbeidsduur per week worden opgenomen voorafgaand aan de AOW-gerechtigde leeftijd of voorafgaand aan vroegpensioen PFZW. Hiermee wordt afgeweken van de hoofdregel verwoord in lid 4, laatste aandachtsstreepje*.</a:t>
            </a:r>
          </a:p>
          <a:p>
            <a:endParaRPr lang="nl-NL" sz="1200"/>
          </a:p>
          <a:p>
            <a:r>
              <a:rPr lang="nl-NL" sz="1200"/>
              <a:t>* </a:t>
            </a:r>
            <a:r>
              <a:rPr lang="nl-NL" sz="1200" i="1">
                <a:solidFill>
                  <a:sysClr val="windowText" lastClr="000000"/>
                </a:solidFill>
              </a:rPr>
              <a:t>De werknemer kan voorafgaand aan de pensioen/AOW-gerechtigde leeftijd PLB- verlof opnemen voor ten hoogste de helft van de arbeidsduur van het voorafgaande kalenderjaar.</a:t>
            </a:r>
            <a:endParaRPr lang="nl-NL" sz="1200" i="1">
              <a:solidFill>
                <a:sysClr val="windowText" lastClr="000000"/>
              </a:solidFill>
              <a:effectLst/>
              <a:latin typeface="+mn-lt"/>
              <a:ea typeface="+mn-ea"/>
              <a:cs typeface="+mn-cs"/>
            </a:endParaRPr>
          </a:p>
          <a:p>
            <a:endParaRPr lang="nl-NL" sz="1200">
              <a:solidFill>
                <a:schemeClr val="dk1"/>
              </a:solidFill>
              <a:effectLst/>
              <a:latin typeface="+mn-lt"/>
              <a:ea typeface="+mn-ea"/>
              <a:cs typeface="+mn-cs"/>
            </a:endParaRPr>
          </a:p>
          <a:p>
            <a:pPr lvl="0"/>
            <a:r>
              <a:rPr lang="nl-NL" sz="1200" b="1">
                <a:solidFill>
                  <a:schemeClr val="dk1"/>
                </a:solidFill>
                <a:effectLst/>
                <a:latin typeface="+mn-lt"/>
                <a:ea typeface="+mn-ea"/>
                <a:cs typeface="+mn-cs"/>
              </a:rPr>
              <a:t>Artikel 12.2.3 Overgangsregeling 45 jaar en ouder</a:t>
            </a:r>
            <a:endParaRPr lang="nl-NL" sz="1200">
              <a:solidFill>
                <a:schemeClr val="dk1"/>
              </a:solidFill>
              <a:effectLst/>
              <a:latin typeface="+mn-lt"/>
              <a:ea typeface="+mn-ea"/>
              <a:cs typeface="+mn-cs"/>
            </a:endParaRPr>
          </a:p>
          <a:p>
            <a:r>
              <a:rPr lang="nl-NL" sz="1200" i="1">
                <a:solidFill>
                  <a:sysClr val="windowText" lastClr="000000"/>
                </a:solidFill>
                <a:effectLst/>
                <a:latin typeface="+mn-lt"/>
                <a:ea typeface="+mn-ea"/>
                <a:cs typeface="+mn-cs"/>
              </a:rPr>
              <a:t>4. De overgangsregeling is niet van toepassing indien tussen werkgever en werknemer een </a:t>
            </a:r>
            <a:r>
              <a:rPr lang="nl-NL" sz="1200" i="0" baseline="0">
                <a:solidFill>
                  <a:sysClr val="windowText" lastClr="000000"/>
                </a:solidFill>
                <a:effectLst/>
                <a:latin typeface="+mn-lt"/>
                <a:ea typeface="+mn-ea"/>
                <a:cs typeface="+mn-cs"/>
              </a:rPr>
              <a:t> </a:t>
            </a:r>
            <a:r>
              <a:rPr lang="nl-NL" sz="1200" i="1">
                <a:solidFill>
                  <a:sysClr val="windowText" lastClr="000000"/>
                </a:solidFill>
                <a:effectLst/>
                <a:latin typeface="+mn-lt"/>
                <a:ea typeface="+mn-ea"/>
                <a:cs typeface="+mn-cs"/>
              </a:rPr>
              <a:t>afspraak is gemaakt met betrekking tot de toepassing van de regeling generatiebeleid zoals </a:t>
            </a:r>
            <a:endParaRPr lang="nl-NL" sz="1200">
              <a:solidFill>
                <a:sysClr val="windowText" lastClr="000000"/>
              </a:solidFill>
              <a:effectLst/>
              <a:latin typeface="+mn-lt"/>
              <a:ea typeface="+mn-ea"/>
              <a:cs typeface="+mn-cs"/>
            </a:endParaRPr>
          </a:p>
          <a:p>
            <a:r>
              <a:rPr lang="nl-NL" sz="1200" i="1">
                <a:solidFill>
                  <a:sysClr val="windowText" lastClr="000000"/>
                </a:solidFill>
                <a:effectLst/>
                <a:latin typeface="+mn-lt"/>
                <a:ea typeface="+mn-ea"/>
                <a:cs typeface="+mn-cs"/>
              </a:rPr>
              <a:t>opgenomen in hoofdstuk 13 van deze cao.</a:t>
            </a:r>
          </a:p>
          <a:p>
            <a:endParaRPr lang="nl-NL" sz="1200">
              <a:solidFill>
                <a:schemeClr val="dk1"/>
              </a:solidFill>
              <a:effectLst/>
              <a:latin typeface="+mn-lt"/>
              <a:ea typeface="+mn-ea"/>
              <a:cs typeface="+mn-cs"/>
            </a:endParaRPr>
          </a:p>
          <a:p>
            <a:pPr lvl="0"/>
            <a:r>
              <a:rPr lang="nl-NL" sz="1200" b="1" i="1">
                <a:solidFill>
                  <a:sysClr val="windowText" lastClr="000000"/>
                </a:solidFill>
                <a:effectLst/>
                <a:latin typeface="+mn-lt"/>
                <a:ea typeface="+mn-ea"/>
                <a:cs typeface="+mn-cs"/>
              </a:rPr>
              <a:t>Artikel 13.1 Regeling generatiebeleid</a:t>
            </a:r>
          </a:p>
          <a:p>
            <a:pPr lvl="0"/>
            <a:r>
              <a:rPr lang="nl-NL" sz="1200" b="0" i="1">
                <a:solidFill>
                  <a:sysClr val="windowText" lastClr="000000"/>
                </a:solidFill>
                <a:effectLst/>
                <a:latin typeface="+mn-lt"/>
                <a:ea typeface="+mn-ea"/>
                <a:cs typeface="+mn-cs"/>
              </a:rPr>
              <a:t>In tegenstelling tot de onverplichte regeling die gold voor 1 juli 2022, heeft deze regeling directe werking en wordt deze regeling niet met de Ondernemingsraad afgesproken. Afwijken van deze regeling is dan ook niet toegestaan. Bestaande afspraken die met werknemers gemaakt zijn blijven gerespecteerd. </a:t>
            </a:r>
          </a:p>
          <a:p>
            <a:pPr lvl="1"/>
            <a:r>
              <a:rPr lang="nl-NL" sz="1200" b="0" i="1">
                <a:solidFill>
                  <a:sysClr val="windowText" lastClr="000000"/>
                </a:solidFill>
                <a:effectLst/>
                <a:latin typeface="+mn-lt"/>
                <a:ea typeface="+mn-ea"/>
                <a:cs typeface="+mn-cs"/>
              </a:rPr>
              <a:t>1. Werkgever en werknemer kunnen met deze regeling afspraken maken om de arbeidsduur aan te passen aan de wensen en behoeften van zowel werknemer als de instelling. Daarbij wordt de arbeidsduur van de medewerker via vrijstelling van uren verminderd en blijft de werknemer over 50% van deze urenvermindering salaris ontvangen.</a:t>
            </a:r>
          </a:p>
          <a:p>
            <a:pPr lvl="1"/>
            <a:r>
              <a:rPr lang="nl-NL" sz="1200" b="0" i="1">
                <a:solidFill>
                  <a:sysClr val="windowText" lastClr="000000"/>
                </a:solidFill>
                <a:effectLst/>
                <a:latin typeface="+mn-lt"/>
                <a:ea typeface="+mn-ea"/>
                <a:cs typeface="+mn-cs"/>
              </a:rPr>
              <a:t>2. Werkgever biedt in ieder geval de variant 80%-90%-100% aan. In deze variant wordt de arbeidsduur met 20% teruggebracht en ontvangt de werknemer een financiële tegemoetkoming van 10% bruto. Alle sociale premies worden op basis van 90% berekend en afgedragen. </a:t>
            </a:r>
          </a:p>
          <a:p>
            <a:pPr lvl="1"/>
            <a:r>
              <a:rPr lang="nl-NL" sz="1200" b="0" i="1">
                <a:solidFill>
                  <a:sysClr val="windowText" lastClr="000000"/>
                </a:solidFill>
                <a:effectLst/>
                <a:latin typeface="+mn-lt"/>
                <a:ea typeface="+mn-ea"/>
                <a:cs typeface="+mn-cs"/>
              </a:rPr>
              <a:t>3. Indien werkgever en werknemer dat samen overeenkomen mag de aanpassing van de arbeidsduur ook een hoger percentage omvatten, bijvoorbeeld: </a:t>
            </a:r>
          </a:p>
          <a:p>
            <a:pPr lvl="1"/>
            <a:r>
              <a:rPr lang="nl-NL" sz="1200" b="0" i="1">
                <a:solidFill>
                  <a:sysClr val="windowText" lastClr="000000"/>
                </a:solidFill>
                <a:effectLst/>
                <a:latin typeface="+mn-lt"/>
                <a:ea typeface="+mn-ea"/>
                <a:cs typeface="+mn-cs"/>
              </a:rPr>
              <a:t>• Variant 60%-80%-100%: In deze variant wordt de arbeidsduur teruggebracht van 100% naar 60% en ontvangt de werknemer een financiële tegemoetkoming van 20% bruto. Alle sociale premies worden op basis van 80% berekend en afgedragen. </a:t>
            </a:r>
          </a:p>
          <a:p>
            <a:pPr lvl="1"/>
            <a:r>
              <a:rPr lang="nl-NL" sz="1200" b="0" i="1">
                <a:solidFill>
                  <a:sysClr val="windowText" lastClr="000000"/>
                </a:solidFill>
                <a:effectLst/>
                <a:latin typeface="+mn-lt"/>
                <a:ea typeface="+mn-ea"/>
                <a:cs typeface="+mn-cs"/>
              </a:rPr>
              <a:t>• Variant 50%-75%-100%: In deze variant wordt de arbeidsduur teruggebracht van 100% naar 50% en ontvangt de werknemer een financiële tegemoetkoming van 25% bruto. Alle sociale premies worden op basis van 75% berekend en afgedragen.</a:t>
            </a:r>
          </a:p>
          <a:p>
            <a:pPr lvl="1"/>
            <a:r>
              <a:rPr lang="nl-NL" sz="1200" b="0" i="1">
                <a:solidFill>
                  <a:sysClr val="windowText" lastClr="000000"/>
                </a:solidFill>
                <a:effectLst/>
                <a:latin typeface="+mn-lt"/>
                <a:ea typeface="+mn-ea"/>
                <a:cs typeface="+mn-cs"/>
              </a:rPr>
              <a:t>4. Instroom in de Regeling generatiebeleid is alleen mogelijk vanaf 5 jaar voor het bereiken van de AOW-gerechtigde leeftijd. Instroom is bovendien alleen mogelijk voor werknemers die voorafgaand aan de deelname minimaal 8 jaar aansluitend in dienst zijn geweest bij een werkgever, zoals gedefinieerd in artikel 1.1.1. onder sub a onderdeel 1 van de CAO Ziekenhuizen.</a:t>
            </a:r>
          </a:p>
          <a:p>
            <a:pPr lvl="1"/>
            <a:r>
              <a:rPr lang="nl-NL" sz="1200" b="0" i="1">
                <a:solidFill>
                  <a:sysClr val="windowText" lastClr="000000"/>
                </a:solidFill>
                <a:effectLst/>
                <a:latin typeface="+mn-lt"/>
                <a:ea typeface="+mn-ea"/>
                <a:cs typeface="+mn-cs"/>
              </a:rPr>
              <a:t>5. Gebruik maken van een Regeling generatiebeleid houdt in dat de werknemer een vrijstelling krijgt van een deel van het aantal overeengekomen uren conform de huidige arbeidsovereenkomst. Hierbij dient ten minste 50% van een voltijd dienstverband te worden gewerkt. De medewerker en werkgever stellen samen vast wat de optimale ondergrens voor de werkbelasting en de functie van deze medewerker is. </a:t>
            </a:r>
          </a:p>
          <a:p>
            <a:pPr lvl="1"/>
            <a:r>
              <a:rPr lang="nl-NL" sz="1200" b="0" i="1">
                <a:solidFill>
                  <a:sysClr val="windowText" lastClr="000000"/>
                </a:solidFill>
                <a:effectLst/>
                <a:latin typeface="+mn-lt"/>
                <a:ea typeface="+mn-ea"/>
                <a:cs typeface="+mn-cs"/>
              </a:rPr>
              <a:t>6. De werknemer blijft over ten minste 50% van de urenvermindering salaris ontvangen. Door het terugbrengen van de arbeidsduur worden alle arbeidsvoorwaarden ‘in tijd’ in de cao eveneens teruggebracht naar het gekozen niveau. </a:t>
            </a:r>
          </a:p>
          <a:p>
            <a:pPr lvl="1"/>
            <a:r>
              <a:rPr lang="nl-NL" sz="1200" b="0" i="1">
                <a:solidFill>
                  <a:sysClr val="windowText" lastClr="000000"/>
                </a:solidFill>
                <a:effectLst/>
                <a:latin typeface="+mn-lt"/>
                <a:ea typeface="+mn-ea"/>
                <a:cs typeface="+mn-cs"/>
              </a:rPr>
              <a:t>7. Hoofdregel is dat tijdens de deelname aan een Regeling Generatiebeleid, de pensioenopbouw op 100% van het oorspronkelijke contractomvang wordt voortgezet. De werknemer mag ook kiezen voor een lagere pensioenopbouw op het niveau waarop waarop hij wordt uitbetaald. De pensioenpremieverdeling tussen werkgever en werknemer blijft 50%-50%. </a:t>
            </a:r>
          </a:p>
          <a:p>
            <a:pPr lvl="1"/>
            <a:r>
              <a:rPr lang="nl-NL" sz="1200" b="0" i="1">
                <a:solidFill>
                  <a:sysClr val="windowText" lastClr="000000"/>
                </a:solidFill>
                <a:effectLst/>
                <a:latin typeface="+mn-lt"/>
                <a:ea typeface="+mn-ea"/>
                <a:cs typeface="+mn-cs"/>
              </a:rPr>
              <a:t>8. De regeling geldt ook voor parttimers. Er geldt een ondergrens van minimaal gemiddeld 18 uur per week. </a:t>
            </a:r>
          </a:p>
          <a:p>
            <a:pPr lvl="1"/>
            <a:r>
              <a:rPr lang="nl-NL" sz="1200" b="0" i="1">
                <a:solidFill>
                  <a:sysClr val="windowText" lastClr="000000"/>
                </a:solidFill>
                <a:effectLst/>
                <a:latin typeface="+mn-lt"/>
                <a:ea typeface="+mn-ea"/>
                <a:cs typeface="+mn-cs"/>
              </a:rPr>
              <a:t>9. Alvorens gebruik te kunnen maken van de Regeling generatiebeleid dient de werknemer alle PLB-uren die de werknemer heeft opgebouwd tot aan het jaar van deelname aan de regeling op te maken. Gedurende de periode dat de werknemer gebruik maakt van de Regeling generatiebeleid ontvangt hij jaarlijks PLB-uren op basis van artikel 12.2.1. De Overgangsregeling PLB en indien van toepassing de bovenwettelijke vakantie-uren, komen voor de werknemer die deelneemt aan de Regeling generatiebeleid, te vervallen. </a:t>
            </a:r>
          </a:p>
          <a:p>
            <a:pPr lvl="1"/>
            <a:r>
              <a:rPr lang="nl-NL" sz="1200" b="0" i="1">
                <a:solidFill>
                  <a:sysClr val="windowText" lastClr="000000"/>
                </a:solidFill>
                <a:effectLst/>
                <a:latin typeface="+mn-lt"/>
                <a:ea typeface="+mn-ea"/>
                <a:cs typeface="+mn-cs"/>
              </a:rPr>
              <a:t>10. De uren die door toepassing van de Regeling generatiebeleid binnen de organisatie vrijkomen, worden herbezet. Dit kan zowel door het verhogen van bestaande arbeidsovereenkomsten, als het aanbieden van vaste contracten aan tijdelijke werknemers, als door het aantrekken van nieuwe werknemers. Die herbezetting is geen reden om de toekenning aan de werknemer aan de regeling te weigeren. </a:t>
            </a:r>
          </a:p>
          <a:p>
            <a:pPr lvl="1"/>
            <a:r>
              <a:rPr lang="nl-NL" sz="1200" b="0" i="1">
                <a:solidFill>
                  <a:sysClr val="windowText" lastClr="000000"/>
                </a:solidFill>
                <a:effectLst/>
                <a:latin typeface="+mn-lt"/>
                <a:ea typeface="+mn-ea"/>
                <a:cs typeface="+mn-cs"/>
              </a:rPr>
              <a:t>11. De werknemer die voldoet aan de criteria van lid 4 van deze regeling kan schriftelijk een verzoek indienen voor deelname aan het Generatiebeleid bij de werkgever, met vermelding van de gewenste ingangsdatum. Werkgever bespreekt dit verzoek van werknemer uiterlijk binnen één kalendermaand na ontvangst van het verzoek. In het gesprek bespreken werknemer en werkgever de consequenties van deelname aan het generatiebeleid daarbij komen de volgende onderwerpen in ieder geval aan de orde: financiële gevolgen, voortzetting pensioenopbouw, PLB, takenpakket en individuele looptijd van de regeling. Werkgever en werknemer leggen de afspraken schriftelijk vast en de werkgever voegt deze toe aan het personeelsdossier.</a:t>
            </a:r>
          </a:p>
          <a:p>
            <a:pPr lvl="0"/>
            <a:endParaRPr lang="nl-NL" sz="1200" b="1">
              <a:solidFill>
                <a:schemeClr val="dk1"/>
              </a:solidFill>
              <a:effectLst/>
              <a:latin typeface="+mn-lt"/>
              <a:ea typeface="+mn-ea"/>
              <a:cs typeface="+mn-cs"/>
            </a:endParaRPr>
          </a:p>
          <a:p>
            <a:pPr lvl="0"/>
            <a:endParaRPr lang="nl-NL" sz="1200" b="1">
              <a:solidFill>
                <a:schemeClr val="dk1"/>
              </a:solidFill>
              <a:effectLst/>
              <a:latin typeface="+mn-lt"/>
              <a:ea typeface="+mn-ea"/>
              <a:cs typeface="+mn-cs"/>
            </a:endParaRPr>
          </a:p>
          <a:p>
            <a:pPr lvl="0"/>
            <a:r>
              <a:rPr lang="nl-NL" sz="1200" b="1">
                <a:solidFill>
                  <a:schemeClr val="dk1"/>
                </a:solidFill>
                <a:effectLst/>
                <a:latin typeface="+mn-lt"/>
                <a:ea typeface="+mn-ea"/>
                <a:cs typeface="+mn-cs"/>
              </a:rPr>
              <a:t>Bijlage A Statuut Sociaal Beleid</a:t>
            </a:r>
            <a:endParaRPr lang="nl-NL" sz="1200">
              <a:solidFill>
                <a:schemeClr val="dk1"/>
              </a:solidFill>
              <a:effectLst/>
              <a:latin typeface="+mn-lt"/>
              <a:ea typeface="+mn-ea"/>
              <a:cs typeface="+mn-cs"/>
            </a:endParaRPr>
          </a:p>
          <a:p>
            <a:endParaRPr lang="nl-NL" sz="1200" i="1">
              <a:solidFill>
                <a:schemeClr val="dk1"/>
              </a:solidFill>
              <a:effectLst/>
              <a:latin typeface="+mn-lt"/>
              <a:ea typeface="+mn-ea"/>
              <a:cs typeface="+mn-cs"/>
            </a:endParaRPr>
          </a:p>
          <a:p>
            <a:r>
              <a:rPr lang="nl-NL" sz="1200" i="1">
                <a:solidFill>
                  <a:schemeClr val="dk1"/>
                </a:solidFill>
                <a:effectLst/>
                <a:latin typeface="+mn-lt"/>
                <a:ea typeface="+mn-ea"/>
                <a:cs typeface="+mn-cs"/>
              </a:rPr>
              <a:t>Aandachtsgebied Generatiebeleid</a:t>
            </a:r>
            <a:endParaRPr lang="nl-NL" sz="1200" i="0">
              <a:solidFill>
                <a:schemeClr val="dk1"/>
              </a:solidFill>
              <a:effectLst/>
              <a:latin typeface="+mn-lt"/>
              <a:ea typeface="+mn-ea"/>
              <a:cs typeface="+mn-cs"/>
            </a:endParaRPr>
          </a:p>
          <a:p>
            <a:r>
              <a:rPr lang="nl-NL" sz="1200" b="0" i="1">
                <a:solidFill>
                  <a:sysClr val="windowText" lastClr="000000"/>
                </a:solidFill>
                <a:effectLst/>
                <a:latin typeface="+mn-lt"/>
                <a:ea typeface="+mn-ea"/>
                <a:cs typeface="+mn-cs"/>
              </a:rPr>
              <a:t>In aanvulling op het Generatiebeleid als bedoeld in Hoofdstuk 13 ontwikkelen de werkgevers in de branche ziekenhuizen voor het einde van de looptijd van deze cao generatiebeleid voor elk van de onderstaande fases. Werkgevers zijn daarbij vrij in hun keuzes van instrumenten. Daarbij kunnen in de verschillende loopbaanfasen instrumenten als Persoonlijk Levensfasebudget (PLB), ontziebepalingen voor nachtdiensten vanaf 57 jaar en een veelvoud aan verlofvormen (enerzijds wettelijke, anderzijds vanuit de cao) worden ingezet. De invulling van het generatiebeleid is onderdeel van het overleg tussen werkgevers en werknemers op instellingsniveau. </a:t>
            </a:r>
          </a:p>
          <a:p>
            <a:pPr marL="0" indent="0"/>
            <a:r>
              <a:rPr lang="nl-NL" sz="1200" b="0" i="1">
                <a:solidFill>
                  <a:sysClr val="windowText" lastClr="000000"/>
                </a:solidFill>
                <a:effectLst/>
                <a:latin typeface="+mn-lt"/>
                <a:ea typeface="+mn-ea"/>
                <a:cs typeface="+mn-cs"/>
              </a:rPr>
              <a:t>• Start van de loopbaan (young professionals) Voor de werknemer die aan het begin van zijn carrière zit, is een gedegen inwerktraject en loopbaanbegeleiding belangrijk. Werknemers moeten zich thuis voelen in hun nieuwe werkomgeving: een goede start is essentieel en zorgt voor binding en behoud van werknemers. De CAO Ziekenhuizen 2019-2021 bood werkgevers al de ruimte om aan werknemers in de eerste jaren na diplomering een persoonlijk opleidingsbudget (“POB”) te bieden dat kan worden gebruikt voor een ‘zachte landing’ of een inwerktraject op maat. Zo kan van dit POB – naar eigen behoefte – bijvoorbeeld intervisie of een weerbaarheidstraining worden gevolgd. </a:t>
            </a:r>
          </a:p>
          <a:p>
            <a:pPr marL="0" indent="0"/>
            <a:r>
              <a:rPr lang="nl-NL" sz="1200" b="0" i="1">
                <a:solidFill>
                  <a:sysClr val="windowText" lastClr="000000"/>
                </a:solidFill>
                <a:effectLst/>
                <a:latin typeface="+mn-lt"/>
                <a:ea typeface="+mn-ea"/>
                <a:cs typeface="+mn-cs"/>
              </a:rPr>
              <a:t>• Groei in de loopbaan CAO Ziekenhuizen 2023-2025 / 84 Voor de werknemer die verder in de loopbaan is, zijn (loopbaan)ontwikkeling en de balans werk/ privé mogelijk belangrijker. De cao heeft, naast PLB, een scala aan verlof- en opleidingsmogelijkheden die hierbij kunnen helpen. </a:t>
            </a:r>
          </a:p>
          <a:p>
            <a:pPr marL="0" indent="0"/>
            <a:r>
              <a:rPr lang="nl-NL" sz="1200" b="0" i="1">
                <a:solidFill>
                  <a:sysClr val="windowText" lastClr="000000"/>
                </a:solidFill>
                <a:effectLst/>
                <a:latin typeface="+mn-lt"/>
                <a:ea typeface="+mn-ea"/>
                <a:cs typeface="+mn-cs"/>
              </a:rPr>
              <a:t>• Loopbaan in fase 60+ Voor de werknemer in deze fase van de loopbaan zal maatwerk voorop staan. Wat is nodig aan (bij)scholing, waar wil ik me in verdiepen, waar ligt mijn toegevoegde waarde, kan en wil ik mijn huidige werk nog blijven doen, zijn vragen die relevant zijn. Ook de mogelijkheid van vroegpensioen kan aan bod komen.</a:t>
            </a:r>
          </a:p>
          <a:p>
            <a:pPr marL="0" indent="0"/>
            <a:endParaRPr lang="nl-NL" sz="1200" b="0">
              <a:solidFill>
                <a:schemeClr val="dk1"/>
              </a:solidFill>
              <a:effectLst/>
              <a:latin typeface="+mn-lt"/>
              <a:ea typeface="+mn-ea"/>
              <a:cs typeface="+mn-cs"/>
            </a:endParaRPr>
          </a:p>
          <a:p>
            <a:pPr marL="0" lvl="0" indent="0"/>
            <a:r>
              <a:rPr lang="nl-NL" sz="1100" b="1">
                <a:solidFill>
                  <a:schemeClr val="dk1"/>
                </a:solidFill>
                <a:effectLst/>
                <a:latin typeface="+mn-lt"/>
                <a:ea typeface="+mn-ea"/>
                <a:cs typeface="+mn-cs"/>
              </a:rPr>
              <a:t> </a:t>
            </a:r>
            <a:r>
              <a:rPr lang="nl-NL" sz="1200" b="1">
                <a:solidFill>
                  <a:schemeClr val="dk1"/>
                </a:solidFill>
                <a:effectLst/>
                <a:latin typeface="+mn-lt"/>
                <a:ea typeface="+mn-ea"/>
                <a:cs typeface="+mn-cs"/>
              </a:rPr>
              <a:t>Bijlage D Kaderregeling zware beroepen</a:t>
            </a:r>
          </a:p>
          <a:p>
            <a:endParaRPr lang="nl-NL" sz="1100">
              <a:solidFill>
                <a:schemeClr val="dk1"/>
              </a:solidFill>
              <a:effectLst/>
              <a:latin typeface="+mn-lt"/>
              <a:ea typeface="+mn-ea"/>
              <a:cs typeface="+mn-cs"/>
            </a:endParaRPr>
          </a:p>
          <a:p>
            <a:r>
              <a:rPr lang="nl-NL" sz="1200" i="1">
                <a:solidFill>
                  <a:sysClr val="windowText" lastClr="000000"/>
                </a:solidFill>
                <a:effectLst/>
                <a:latin typeface="+mn-lt"/>
                <a:ea typeface="+mn-ea"/>
                <a:cs typeface="+mn-cs"/>
              </a:rPr>
              <a:t>Kaderregeling zware beroepen samengevat samengevat</a:t>
            </a:r>
          </a:p>
          <a:p>
            <a:r>
              <a:rPr lang="nl-NL" sz="1200" i="1">
                <a:solidFill>
                  <a:sysClr val="windowText" lastClr="000000"/>
                </a:solidFill>
                <a:effectLst/>
                <a:latin typeface="+mn-lt"/>
                <a:ea typeface="+mn-ea"/>
                <a:cs typeface="+mn-cs"/>
              </a:rPr>
              <a:t>&lt;&gt;</a:t>
            </a:r>
          </a:p>
          <a:p>
            <a:pPr marL="0" indent="0"/>
            <a:r>
              <a:rPr lang="nl-NL" sz="1200" b="0">
                <a:solidFill>
                  <a:sysClr val="windowText" lastClr="000000"/>
                </a:solidFill>
                <a:effectLst/>
                <a:latin typeface="+mn-lt"/>
                <a:ea typeface="+mn-ea"/>
                <a:cs typeface="+mn-cs"/>
              </a:rPr>
              <a:t>10. Van de Kaderregeling zijn uitgesloten werknemers die vanaf 20 januari 2022 met de werkgever een afspraak hebben gemaakt over deelname aan een Regeling Generatiebeleid zoals opgenomen in Hoofdstuk 13.</a:t>
            </a:r>
          </a:p>
          <a:p>
            <a:pPr marL="0" indent="0"/>
            <a:endParaRPr lang="nl-NL" sz="1200" b="0">
              <a:solidFill>
                <a:schemeClr val="dk1"/>
              </a:solidFill>
              <a:effectLst/>
              <a:latin typeface="+mn-lt"/>
              <a:ea typeface="+mn-ea"/>
              <a:cs typeface="+mn-cs"/>
            </a:endParaRPr>
          </a:p>
        </xdr:txBody>
      </xdr:sp>
      <xdr:pic>
        <xdr:nvPicPr>
          <xdr:cNvPr id="4" name="Afbeelding 6">
            <a:extLst>
              <a:ext uri="{FF2B5EF4-FFF2-40B4-BE49-F238E27FC236}">
                <a16:creationId xmlns:a16="http://schemas.microsoft.com/office/drawing/2014/main" id="{BD104C61-FC7E-619D-C6E6-50CAAE24F13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65193" y="1107016"/>
            <a:ext cx="1372129" cy="685793"/>
          </a:xfrm>
          <a:prstGeom prst="rect">
            <a:avLst/>
          </a:prstGeom>
          <a:noFill/>
          <a:ln>
            <a:solidFill>
              <a:schemeClr val="accent1"/>
            </a:solidFill>
          </a:ln>
        </xdr:spPr>
      </xdr:pic>
    </xdr:grpSp>
    <xdr:clientData/>
  </xdr:twoCellAnchor>
  <xdr:twoCellAnchor editAs="absolute">
    <xdr:from>
      <xdr:col>1</xdr:col>
      <xdr:colOff>0</xdr:colOff>
      <xdr:row>1</xdr:row>
      <xdr:rowOff>0</xdr:rowOff>
    </xdr:from>
    <xdr:to>
      <xdr:col>17</xdr:col>
      <xdr:colOff>590557</xdr:colOff>
      <xdr:row>4</xdr:row>
      <xdr:rowOff>3049</xdr:rowOff>
    </xdr:to>
    <xdr:grpSp>
      <xdr:nvGrpSpPr>
        <xdr:cNvPr id="32" name="Groep 31">
          <a:extLst>
            <a:ext uri="{FF2B5EF4-FFF2-40B4-BE49-F238E27FC236}">
              <a16:creationId xmlns:a16="http://schemas.microsoft.com/office/drawing/2014/main" id="{E02A740E-EDD9-490F-B55A-CF4D3199727A}"/>
            </a:ext>
          </a:extLst>
        </xdr:cNvPr>
        <xdr:cNvGrpSpPr/>
      </xdr:nvGrpSpPr>
      <xdr:grpSpPr>
        <a:xfrm>
          <a:off x="731520" y="182880"/>
          <a:ext cx="10344157" cy="551689"/>
          <a:chOff x="952500" y="1164293"/>
          <a:chExt cx="10411891" cy="565024"/>
        </a:xfrm>
      </xdr:grpSpPr>
      <xdr:sp macro="" textlink="">
        <xdr:nvSpPr>
          <xdr:cNvPr id="33" name="Rechthoek: afgeronde hoeken 32">
            <a:hlinkClick xmlns:r="http://schemas.openxmlformats.org/officeDocument/2006/relationships" r:id="rId2" tooltip="Start"/>
            <a:extLst>
              <a:ext uri="{FF2B5EF4-FFF2-40B4-BE49-F238E27FC236}">
                <a16:creationId xmlns:a16="http://schemas.microsoft.com/office/drawing/2014/main" id="{0EFE47E7-72E3-F2C7-8DB9-3E5FC12ACC12}"/>
              </a:ext>
            </a:extLst>
          </xdr:cNvPr>
          <xdr:cNvSpPr/>
        </xdr:nvSpPr>
        <xdr:spPr>
          <a:xfrm>
            <a:off x="952500" y="1164293"/>
            <a:ext cx="1069672" cy="549329"/>
          </a:xfrm>
          <a:prstGeom prst="roundRect">
            <a:avLst/>
          </a:prstGeom>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l-NL" sz="1100"/>
              <a:t>Start</a:t>
            </a:r>
          </a:p>
        </xdr:txBody>
      </xdr:sp>
      <xdr:sp macro="" textlink="">
        <xdr:nvSpPr>
          <xdr:cNvPr id="35" name="Rechthoek: afgeronde hoeken 34">
            <a:hlinkClick xmlns:r="http://schemas.openxmlformats.org/officeDocument/2006/relationships" r:id="rId3" tooltip="De regeling uitgelegd"/>
            <a:extLst>
              <a:ext uri="{FF2B5EF4-FFF2-40B4-BE49-F238E27FC236}">
                <a16:creationId xmlns:a16="http://schemas.microsoft.com/office/drawing/2014/main" id="{9E6C7569-92BE-E124-0B87-8235E42F4E0A}"/>
              </a:ext>
            </a:extLst>
          </xdr:cNvPr>
          <xdr:cNvSpPr/>
        </xdr:nvSpPr>
        <xdr:spPr>
          <a:xfrm>
            <a:off x="2061817" y="1179988"/>
            <a:ext cx="1256020" cy="549329"/>
          </a:xfrm>
          <a:prstGeom prst="roundRect">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ctr"/>
            <a:r>
              <a:rPr lang="nl-NL" sz="1100">
                <a:solidFill>
                  <a:sysClr val="windowText" lastClr="000000"/>
                </a:solidFill>
              </a:rPr>
              <a:t>De regeling uitgelegd</a:t>
            </a:r>
          </a:p>
        </xdr:txBody>
      </xdr:sp>
      <xdr:sp macro="" textlink="">
        <xdr:nvSpPr>
          <xdr:cNvPr id="36" name="Rechthoek: afgeronde hoeken 35">
            <a:hlinkClick xmlns:r="http://schemas.openxmlformats.org/officeDocument/2006/relationships" r:id="rId4" tooltip="Gevolgen van deelname"/>
            <a:extLst>
              <a:ext uri="{FF2B5EF4-FFF2-40B4-BE49-F238E27FC236}">
                <a16:creationId xmlns:a16="http://schemas.microsoft.com/office/drawing/2014/main" id="{4EB3FE7A-C9B0-4258-2EF1-A885D583BEDA}"/>
              </a:ext>
            </a:extLst>
          </xdr:cNvPr>
          <xdr:cNvSpPr/>
        </xdr:nvSpPr>
        <xdr:spPr>
          <a:xfrm>
            <a:off x="3352006" y="1172634"/>
            <a:ext cx="1459622" cy="5504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l-NL" sz="1100"/>
              <a:t>Gevolgen van deelname</a:t>
            </a:r>
          </a:p>
        </xdr:txBody>
      </xdr:sp>
      <xdr:sp macro="" textlink="">
        <xdr:nvSpPr>
          <xdr:cNvPr id="37" name="Rechthoek: afgeronde hoeken 36">
            <a:hlinkClick xmlns:r="http://schemas.openxmlformats.org/officeDocument/2006/relationships" r:id="rId5" tooltip="De regeling"/>
            <a:extLst>
              <a:ext uri="{FF2B5EF4-FFF2-40B4-BE49-F238E27FC236}">
                <a16:creationId xmlns:a16="http://schemas.microsoft.com/office/drawing/2014/main" id="{00C18A4D-338E-A0EB-93D7-C60A892C0C9F}"/>
              </a:ext>
            </a:extLst>
          </xdr:cNvPr>
          <xdr:cNvSpPr/>
        </xdr:nvSpPr>
        <xdr:spPr>
          <a:xfrm>
            <a:off x="4861767" y="1174876"/>
            <a:ext cx="1256020" cy="549329"/>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l-NL" sz="1100"/>
              <a:t>De regeling </a:t>
            </a:r>
          </a:p>
        </xdr:txBody>
      </xdr:sp>
      <xdr:sp macro="" textlink="">
        <xdr:nvSpPr>
          <xdr:cNvPr id="38" name="Rechthoek: afgeronde hoeken 37">
            <a:hlinkClick xmlns:r="http://schemas.openxmlformats.org/officeDocument/2006/relationships" r:id="rId6" tooltip="Kan ik deelnemen?"/>
            <a:extLst>
              <a:ext uri="{FF2B5EF4-FFF2-40B4-BE49-F238E27FC236}">
                <a16:creationId xmlns:a16="http://schemas.microsoft.com/office/drawing/2014/main" id="{7C1F314E-B650-95BA-347F-C991B49619C1}"/>
              </a:ext>
            </a:extLst>
          </xdr:cNvPr>
          <xdr:cNvSpPr/>
        </xdr:nvSpPr>
        <xdr:spPr>
          <a:xfrm>
            <a:off x="6166972" y="1174876"/>
            <a:ext cx="1256020" cy="549329"/>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l-NL" sz="1100"/>
              <a:t>Kan</a:t>
            </a:r>
            <a:r>
              <a:rPr lang="nl-NL" sz="1100" baseline="0"/>
              <a:t> ik deelnemen?</a:t>
            </a:r>
            <a:endParaRPr lang="nl-NL" sz="1100"/>
          </a:p>
        </xdr:txBody>
      </xdr:sp>
      <xdr:sp macro="" textlink="">
        <xdr:nvSpPr>
          <xdr:cNvPr id="39" name="Rechthoek: afgeronde hoeken 38">
            <a:hlinkClick xmlns:r="http://schemas.openxmlformats.org/officeDocument/2006/relationships" r:id="rId7" tooltip="Mijn gegevens"/>
            <a:extLst>
              <a:ext uri="{FF2B5EF4-FFF2-40B4-BE49-F238E27FC236}">
                <a16:creationId xmlns:a16="http://schemas.microsoft.com/office/drawing/2014/main" id="{3C4D5165-2724-84DF-C118-B32B1F4EC1F5}"/>
              </a:ext>
            </a:extLst>
          </xdr:cNvPr>
          <xdr:cNvSpPr/>
        </xdr:nvSpPr>
        <xdr:spPr>
          <a:xfrm>
            <a:off x="7466672" y="1179359"/>
            <a:ext cx="1256020" cy="549329"/>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l-NL" sz="1100"/>
              <a:t>Mijn gegevens</a:t>
            </a:r>
          </a:p>
        </xdr:txBody>
      </xdr:sp>
      <xdr:sp macro="" textlink="">
        <xdr:nvSpPr>
          <xdr:cNvPr id="40" name="Rechthoek: afgeronde hoeken 39">
            <a:hlinkClick xmlns:r="http://schemas.openxmlformats.org/officeDocument/2006/relationships" r:id="rId8" tooltip="Inzicht"/>
            <a:extLst>
              <a:ext uri="{FF2B5EF4-FFF2-40B4-BE49-F238E27FC236}">
                <a16:creationId xmlns:a16="http://schemas.microsoft.com/office/drawing/2014/main" id="{8B22AE48-2B8D-5A31-79D5-694154AFBCF8}"/>
              </a:ext>
            </a:extLst>
          </xdr:cNvPr>
          <xdr:cNvSpPr/>
        </xdr:nvSpPr>
        <xdr:spPr>
          <a:xfrm>
            <a:off x="8773414" y="1175504"/>
            <a:ext cx="1281141" cy="549329"/>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l-NL" sz="1100"/>
              <a:t>Inzicht</a:t>
            </a:r>
          </a:p>
        </xdr:txBody>
      </xdr:sp>
      <xdr:sp macro="" textlink="">
        <xdr:nvSpPr>
          <xdr:cNvPr id="41" name="Rechthoek: afgeronde hoeken 40">
            <a:hlinkClick xmlns:r="http://schemas.openxmlformats.org/officeDocument/2006/relationships" r:id="rId9" tooltip="Mijn loopbaanpad"/>
            <a:extLst>
              <a:ext uri="{FF2B5EF4-FFF2-40B4-BE49-F238E27FC236}">
                <a16:creationId xmlns:a16="http://schemas.microsoft.com/office/drawing/2014/main" id="{EBB8E76B-A8E0-0AC1-CDCC-F7761DE52CB2}"/>
              </a:ext>
            </a:extLst>
          </xdr:cNvPr>
          <xdr:cNvSpPr/>
        </xdr:nvSpPr>
        <xdr:spPr>
          <a:xfrm>
            <a:off x="10108371" y="1172633"/>
            <a:ext cx="1256020" cy="5504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l-NL" sz="1100"/>
              <a:t>Mijn loopbaandpad</a:t>
            </a:r>
          </a:p>
        </xdr:txBody>
      </xdr:sp>
    </xdr:grpSp>
    <xdr:clientData/>
  </xdr:twoCellAnchor>
  <xdr:twoCellAnchor>
    <xdr:from>
      <xdr:col>7</xdr:col>
      <xdr:colOff>533400</xdr:colOff>
      <xdr:row>143</xdr:row>
      <xdr:rowOff>0</xdr:rowOff>
    </xdr:from>
    <xdr:to>
      <xdr:col>9</xdr:col>
      <xdr:colOff>304800</xdr:colOff>
      <xdr:row>145</xdr:row>
      <xdr:rowOff>47625</xdr:rowOff>
    </xdr:to>
    <xdr:sp macro="" textlink="">
      <xdr:nvSpPr>
        <xdr:cNvPr id="2" name="Rechthoek: afgeronde hoeken 1">
          <a:hlinkClick xmlns:r="http://schemas.openxmlformats.org/officeDocument/2006/relationships" r:id="rId4" tooltip="Verder"/>
          <a:extLst>
            <a:ext uri="{FF2B5EF4-FFF2-40B4-BE49-F238E27FC236}">
              <a16:creationId xmlns:a16="http://schemas.microsoft.com/office/drawing/2014/main" id="{7CEE5BC9-7A35-48EC-AFEB-22E204FB6BD2}"/>
            </a:ext>
          </a:extLst>
        </xdr:cNvPr>
        <xdr:cNvSpPr/>
      </xdr:nvSpPr>
      <xdr:spPr>
        <a:xfrm>
          <a:off x="5191125" y="25879425"/>
          <a:ext cx="1066800" cy="40957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l-NL" sz="1100"/>
            <a:t>VERDER </a:t>
          </a:r>
          <a:r>
            <a:rPr lang="nl-NL" sz="1100" baseline="0"/>
            <a:t> &gt;</a:t>
          </a:r>
          <a:endParaRPr lang="nl-NL" sz="1100"/>
        </a:p>
      </xdr:txBody>
    </xdr:sp>
    <xdr:clientData/>
  </xdr:twoCellAnchor>
  <xdr:twoCellAnchor>
    <xdr:from>
      <xdr:col>6</xdr:col>
      <xdr:colOff>0</xdr:colOff>
      <xdr:row>143</xdr:row>
      <xdr:rowOff>0</xdr:rowOff>
    </xdr:from>
    <xdr:to>
      <xdr:col>7</xdr:col>
      <xdr:colOff>419100</xdr:colOff>
      <xdr:row>145</xdr:row>
      <xdr:rowOff>47625</xdr:rowOff>
    </xdr:to>
    <xdr:sp macro="" textlink="">
      <xdr:nvSpPr>
        <xdr:cNvPr id="5" name="Rechthoek: afgeronde hoeken 4">
          <a:hlinkClick xmlns:r="http://schemas.openxmlformats.org/officeDocument/2006/relationships" r:id="rId2" tooltip="Terug"/>
          <a:extLst>
            <a:ext uri="{FF2B5EF4-FFF2-40B4-BE49-F238E27FC236}">
              <a16:creationId xmlns:a16="http://schemas.microsoft.com/office/drawing/2014/main" id="{376FA15A-5BD1-48E4-9218-CEA76ABB44EF}"/>
            </a:ext>
          </a:extLst>
        </xdr:cNvPr>
        <xdr:cNvSpPr/>
      </xdr:nvSpPr>
      <xdr:spPr>
        <a:xfrm>
          <a:off x="4010025" y="25879425"/>
          <a:ext cx="1066800" cy="40957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l-NL" sz="1100"/>
            <a:t>&lt;  TERUG</a:t>
          </a:r>
        </a:p>
      </xdr:txBody>
    </xdr:sp>
    <xdr:clientData/>
  </xdr:twoCellAnchor>
  <xdr:twoCellAnchor editAs="absolute">
    <xdr:from>
      <xdr:col>18</xdr:col>
      <xdr:colOff>38100</xdr:colOff>
      <xdr:row>1</xdr:row>
      <xdr:rowOff>9525</xdr:rowOff>
    </xdr:from>
    <xdr:to>
      <xdr:col>20</xdr:col>
      <xdr:colOff>34449</xdr:colOff>
      <xdr:row>4</xdr:row>
      <xdr:rowOff>2639</xdr:rowOff>
    </xdr:to>
    <xdr:sp macro="" textlink="">
      <xdr:nvSpPr>
        <xdr:cNvPr id="6" name="Rechthoek: afgeronde hoeken 5">
          <a:hlinkClick xmlns:r="http://schemas.openxmlformats.org/officeDocument/2006/relationships" r:id="rId10" tooltip="Nuttig links"/>
          <a:extLst>
            <a:ext uri="{FF2B5EF4-FFF2-40B4-BE49-F238E27FC236}">
              <a16:creationId xmlns:a16="http://schemas.microsoft.com/office/drawing/2014/main" id="{A220830C-159A-41AD-9C3A-EDC6FA574039}"/>
            </a:ext>
          </a:extLst>
        </xdr:cNvPr>
        <xdr:cNvSpPr/>
      </xdr:nvSpPr>
      <xdr:spPr>
        <a:xfrm>
          <a:off x="11115675" y="200025"/>
          <a:ext cx="1215549" cy="555089"/>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l-NL" sz="1100"/>
            <a:t>Nuttige</a:t>
          </a:r>
          <a:r>
            <a:rPr lang="nl-NL" sz="1100" baseline="0"/>
            <a:t> links</a:t>
          </a:r>
          <a:endParaRPr lang="nl-NL" sz="1100"/>
        </a:p>
      </xdr:txBody>
    </xdr:sp>
    <xdr:clientData/>
  </xdr:twoCellAnchor>
</xdr:wsDr>
</file>

<file path=xl/drawings/drawing3.xml><?xml version="1.0" encoding="utf-8"?>
<xdr:wsDr xmlns:xdr="http://schemas.openxmlformats.org/drawingml/2006/spreadsheetDrawing" xmlns:a="http://schemas.openxmlformats.org/drawingml/2006/main">
  <xdr:twoCellAnchor editAs="absolute">
    <xdr:from>
      <xdr:col>1</xdr:col>
      <xdr:colOff>0</xdr:colOff>
      <xdr:row>1</xdr:row>
      <xdr:rowOff>0</xdr:rowOff>
    </xdr:from>
    <xdr:to>
      <xdr:col>16</xdr:col>
      <xdr:colOff>96316</xdr:colOff>
      <xdr:row>3</xdr:row>
      <xdr:rowOff>179261</xdr:rowOff>
    </xdr:to>
    <xdr:grpSp>
      <xdr:nvGrpSpPr>
        <xdr:cNvPr id="23" name="Groep 22">
          <a:extLst>
            <a:ext uri="{FF2B5EF4-FFF2-40B4-BE49-F238E27FC236}">
              <a16:creationId xmlns:a16="http://schemas.microsoft.com/office/drawing/2014/main" id="{D71E1B38-B170-4CA6-B051-0682B4C2EA85}"/>
            </a:ext>
          </a:extLst>
        </xdr:cNvPr>
        <xdr:cNvGrpSpPr/>
      </xdr:nvGrpSpPr>
      <xdr:grpSpPr>
        <a:xfrm>
          <a:off x="731520" y="182880"/>
          <a:ext cx="10459516" cy="545021"/>
          <a:chOff x="952500" y="1164293"/>
          <a:chExt cx="10411891" cy="565024"/>
        </a:xfrm>
      </xdr:grpSpPr>
      <xdr:sp macro="" textlink="">
        <xdr:nvSpPr>
          <xdr:cNvPr id="24" name="Rechthoek: afgeronde hoeken 23">
            <a:hlinkClick xmlns:r="http://schemas.openxmlformats.org/officeDocument/2006/relationships" r:id="rId1" tooltip="Start"/>
            <a:extLst>
              <a:ext uri="{FF2B5EF4-FFF2-40B4-BE49-F238E27FC236}">
                <a16:creationId xmlns:a16="http://schemas.microsoft.com/office/drawing/2014/main" id="{8A51058D-7D38-56B1-463A-4DA88637ABA3}"/>
              </a:ext>
            </a:extLst>
          </xdr:cNvPr>
          <xdr:cNvSpPr/>
        </xdr:nvSpPr>
        <xdr:spPr>
          <a:xfrm>
            <a:off x="952500" y="1164293"/>
            <a:ext cx="1069672" cy="549329"/>
          </a:xfrm>
          <a:prstGeom prst="roundRect">
            <a:avLst/>
          </a:prstGeom>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l-NL" sz="1100"/>
              <a:t>Start</a:t>
            </a:r>
          </a:p>
        </xdr:txBody>
      </xdr:sp>
      <xdr:sp macro="" textlink="">
        <xdr:nvSpPr>
          <xdr:cNvPr id="25" name="Rechthoek: afgeronde hoeken 24">
            <a:hlinkClick xmlns:r="http://schemas.openxmlformats.org/officeDocument/2006/relationships" r:id="rId2" tooltip="De regeling uitgelegd"/>
            <a:extLst>
              <a:ext uri="{FF2B5EF4-FFF2-40B4-BE49-F238E27FC236}">
                <a16:creationId xmlns:a16="http://schemas.microsoft.com/office/drawing/2014/main" id="{AC7530F6-D0D0-6A47-3E2A-7F789E26E270}"/>
              </a:ext>
            </a:extLst>
          </xdr:cNvPr>
          <xdr:cNvSpPr/>
        </xdr:nvSpPr>
        <xdr:spPr>
          <a:xfrm>
            <a:off x="2061817" y="1179988"/>
            <a:ext cx="1256020" cy="549329"/>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l-NL" sz="1100"/>
              <a:t>De regeling uitgelegd</a:t>
            </a:r>
          </a:p>
        </xdr:txBody>
      </xdr:sp>
      <xdr:sp macro="" textlink="">
        <xdr:nvSpPr>
          <xdr:cNvPr id="26" name="Rechthoek: afgeronde hoeken 25">
            <a:hlinkClick xmlns:r="http://schemas.openxmlformats.org/officeDocument/2006/relationships" r:id="rId3" tooltip="Gevolgen van deelname"/>
            <a:extLst>
              <a:ext uri="{FF2B5EF4-FFF2-40B4-BE49-F238E27FC236}">
                <a16:creationId xmlns:a16="http://schemas.microsoft.com/office/drawing/2014/main" id="{E60981F3-65DD-1250-616F-3231A9D51C74}"/>
              </a:ext>
            </a:extLst>
          </xdr:cNvPr>
          <xdr:cNvSpPr/>
        </xdr:nvSpPr>
        <xdr:spPr>
          <a:xfrm>
            <a:off x="3352006" y="1172634"/>
            <a:ext cx="1459622" cy="550450"/>
          </a:xfrm>
          <a:prstGeom prst="roundRect">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ctr"/>
            <a:r>
              <a:rPr lang="nl-NL" sz="1100">
                <a:solidFill>
                  <a:sysClr val="windowText" lastClr="000000"/>
                </a:solidFill>
              </a:rPr>
              <a:t>Gevolgen van deelname</a:t>
            </a:r>
          </a:p>
        </xdr:txBody>
      </xdr:sp>
      <xdr:sp macro="" textlink="">
        <xdr:nvSpPr>
          <xdr:cNvPr id="27" name="Rechthoek: afgeronde hoeken 26">
            <a:hlinkClick xmlns:r="http://schemas.openxmlformats.org/officeDocument/2006/relationships" r:id="rId4" tooltip="De regeling"/>
            <a:extLst>
              <a:ext uri="{FF2B5EF4-FFF2-40B4-BE49-F238E27FC236}">
                <a16:creationId xmlns:a16="http://schemas.microsoft.com/office/drawing/2014/main" id="{0024E514-466D-F04E-1FDF-AB64F6A14CB2}"/>
              </a:ext>
            </a:extLst>
          </xdr:cNvPr>
          <xdr:cNvSpPr/>
        </xdr:nvSpPr>
        <xdr:spPr>
          <a:xfrm>
            <a:off x="4861767" y="1174876"/>
            <a:ext cx="1256020" cy="549329"/>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l-NL" sz="1100"/>
              <a:t>De regeling </a:t>
            </a:r>
          </a:p>
        </xdr:txBody>
      </xdr:sp>
      <xdr:sp macro="" textlink="">
        <xdr:nvSpPr>
          <xdr:cNvPr id="28" name="Rechthoek: afgeronde hoeken 27">
            <a:hlinkClick xmlns:r="http://schemas.openxmlformats.org/officeDocument/2006/relationships" r:id="rId5" tooltip="Kan ik deelnemen?"/>
            <a:extLst>
              <a:ext uri="{FF2B5EF4-FFF2-40B4-BE49-F238E27FC236}">
                <a16:creationId xmlns:a16="http://schemas.microsoft.com/office/drawing/2014/main" id="{EA914B32-1B18-775F-4C90-10F53AB61736}"/>
              </a:ext>
            </a:extLst>
          </xdr:cNvPr>
          <xdr:cNvSpPr/>
        </xdr:nvSpPr>
        <xdr:spPr>
          <a:xfrm>
            <a:off x="6166972" y="1174876"/>
            <a:ext cx="1256020" cy="549329"/>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l-NL" sz="1100"/>
              <a:t>Kan</a:t>
            </a:r>
            <a:r>
              <a:rPr lang="nl-NL" sz="1100" baseline="0"/>
              <a:t> ik deelnemen?</a:t>
            </a:r>
            <a:endParaRPr lang="nl-NL" sz="1100"/>
          </a:p>
        </xdr:txBody>
      </xdr:sp>
      <xdr:sp macro="" textlink="">
        <xdr:nvSpPr>
          <xdr:cNvPr id="29" name="Rechthoek: afgeronde hoeken 28">
            <a:hlinkClick xmlns:r="http://schemas.openxmlformats.org/officeDocument/2006/relationships" r:id="rId6" tooltip="Mijn gegevens"/>
            <a:extLst>
              <a:ext uri="{FF2B5EF4-FFF2-40B4-BE49-F238E27FC236}">
                <a16:creationId xmlns:a16="http://schemas.microsoft.com/office/drawing/2014/main" id="{68E8183E-0FA1-18A2-8933-C1931F7009BC}"/>
              </a:ext>
            </a:extLst>
          </xdr:cNvPr>
          <xdr:cNvSpPr/>
        </xdr:nvSpPr>
        <xdr:spPr>
          <a:xfrm>
            <a:off x="7466672" y="1179359"/>
            <a:ext cx="1256020" cy="549329"/>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l-NL" sz="1100"/>
              <a:t>Mijn gegevens</a:t>
            </a:r>
          </a:p>
        </xdr:txBody>
      </xdr:sp>
      <xdr:sp macro="" textlink="">
        <xdr:nvSpPr>
          <xdr:cNvPr id="30" name="Rechthoek: afgeronde hoeken 29">
            <a:hlinkClick xmlns:r="http://schemas.openxmlformats.org/officeDocument/2006/relationships" r:id="rId7" tooltip="Inzicht"/>
            <a:extLst>
              <a:ext uri="{FF2B5EF4-FFF2-40B4-BE49-F238E27FC236}">
                <a16:creationId xmlns:a16="http://schemas.microsoft.com/office/drawing/2014/main" id="{938ACBFB-9E66-C366-BA9C-82C8C74E9133}"/>
              </a:ext>
            </a:extLst>
          </xdr:cNvPr>
          <xdr:cNvSpPr/>
        </xdr:nvSpPr>
        <xdr:spPr>
          <a:xfrm>
            <a:off x="8773414" y="1175504"/>
            <a:ext cx="1281141" cy="549329"/>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l-NL" sz="1100"/>
              <a:t>Inzicht</a:t>
            </a:r>
          </a:p>
        </xdr:txBody>
      </xdr:sp>
      <xdr:sp macro="" textlink="">
        <xdr:nvSpPr>
          <xdr:cNvPr id="31" name="Rechthoek: afgeronde hoeken 30">
            <a:hlinkClick xmlns:r="http://schemas.openxmlformats.org/officeDocument/2006/relationships" r:id="rId8" tooltip="Mijn loopbaanpad"/>
            <a:extLst>
              <a:ext uri="{FF2B5EF4-FFF2-40B4-BE49-F238E27FC236}">
                <a16:creationId xmlns:a16="http://schemas.microsoft.com/office/drawing/2014/main" id="{9EE343FB-86F2-5DAD-F8A0-DF993AE619FD}"/>
              </a:ext>
            </a:extLst>
          </xdr:cNvPr>
          <xdr:cNvSpPr/>
        </xdr:nvSpPr>
        <xdr:spPr>
          <a:xfrm>
            <a:off x="10108371" y="1172633"/>
            <a:ext cx="1256020" cy="5504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l-NL" sz="1100"/>
              <a:t>Mijn loopbaandpad</a:t>
            </a:r>
          </a:p>
        </xdr:txBody>
      </xdr:sp>
    </xdr:grpSp>
    <xdr:clientData/>
  </xdr:twoCellAnchor>
  <xdr:twoCellAnchor>
    <xdr:from>
      <xdr:col>1</xdr:col>
      <xdr:colOff>25391</xdr:colOff>
      <xdr:row>5</xdr:row>
      <xdr:rowOff>19050</xdr:rowOff>
    </xdr:from>
    <xdr:to>
      <xdr:col>21</xdr:col>
      <xdr:colOff>485775</xdr:colOff>
      <xdr:row>67</xdr:row>
      <xdr:rowOff>57150</xdr:rowOff>
    </xdr:to>
    <xdr:grpSp>
      <xdr:nvGrpSpPr>
        <xdr:cNvPr id="32" name="Groep 31">
          <a:extLst>
            <a:ext uri="{FF2B5EF4-FFF2-40B4-BE49-F238E27FC236}">
              <a16:creationId xmlns:a16="http://schemas.microsoft.com/office/drawing/2014/main" id="{5146B67F-30D8-EB9F-6045-C80427E44177}"/>
            </a:ext>
          </a:extLst>
        </xdr:cNvPr>
        <xdr:cNvGrpSpPr/>
      </xdr:nvGrpSpPr>
      <xdr:grpSpPr>
        <a:xfrm>
          <a:off x="756911" y="933450"/>
          <a:ext cx="13871584" cy="11376660"/>
          <a:chOff x="735533" y="952501"/>
          <a:chExt cx="15435794" cy="12012747"/>
        </a:xfrm>
      </xdr:grpSpPr>
      <xdr:sp macro="" textlink="">
        <xdr:nvSpPr>
          <xdr:cNvPr id="41" name="Tekstvak 1">
            <a:extLst>
              <a:ext uri="{FF2B5EF4-FFF2-40B4-BE49-F238E27FC236}">
                <a16:creationId xmlns:a16="http://schemas.microsoft.com/office/drawing/2014/main" id="{A3D04548-3636-4BFF-9462-E24C537BF9D5}"/>
              </a:ext>
            </a:extLst>
          </xdr:cNvPr>
          <xdr:cNvSpPr txBox="1"/>
        </xdr:nvSpPr>
        <xdr:spPr>
          <a:xfrm>
            <a:off x="735533" y="952501"/>
            <a:ext cx="15435794" cy="12012747"/>
          </a:xfrm>
          <a:prstGeom prst="rect">
            <a:avLst/>
          </a:prstGeom>
          <a:ln>
            <a:solidFill>
              <a:srgbClr val="FFC000"/>
            </a:solidFill>
          </a:ln>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t"/>
          <a:lstStyle/>
          <a:p>
            <a:pPr marL="0" indent="0"/>
            <a:r>
              <a:rPr lang="nl-NL" sz="1800" b="1">
                <a:solidFill>
                  <a:schemeClr val="accent1">
                    <a:lumMod val="75000"/>
                  </a:schemeClr>
                </a:solidFill>
                <a:latin typeface="+mn-lt"/>
                <a:ea typeface="+mn-ea"/>
                <a:cs typeface="+mn-cs"/>
              </a:rPr>
              <a:t>Gebruik maken van de Regeling generatiebeleid</a:t>
            </a:r>
          </a:p>
          <a:p>
            <a:endParaRPr lang="nl-NL" sz="1400" b="1">
              <a:solidFill>
                <a:schemeClr val="accent1">
                  <a:lumMod val="75000"/>
                </a:schemeClr>
              </a:solidFill>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nl-NL" sz="1400" b="0" i="1">
                <a:solidFill>
                  <a:schemeClr val="accent1">
                    <a:lumMod val="75000"/>
                  </a:schemeClr>
                </a:solidFill>
                <a:latin typeface="+mn-lt"/>
                <a:ea typeface="+mn-ea"/>
                <a:cs typeface="+mn-cs"/>
              </a:rPr>
              <a:t>Algemeen</a:t>
            </a:r>
          </a:p>
          <a:p>
            <a:pPr marL="0" marR="0" lvl="0" indent="0" defTabSz="914400" eaLnBrk="1" fontAlgn="auto" latinLnBrk="0" hangingPunct="1">
              <a:lnSpc>
                <a:spcPct val="100000"/>
              </a:lnSpc>
              <a:spcBef>
                <a:spcPts val="0"/>
              </a:spcBef>
              <a:spcAft>
                <a:spcPts val="0"/>
              </a:spcAft>
              <a:buClrTx/>
              <a:buSzTx/>
              <a:buFontTx/>
              <a:buNone/>
              <a:tabLst/>
              <a:defRPr/>
            </a:pPr>
            <a:r>
              <a:rPr lang="nl-NL" sz="1200" b="0" i="0" baseline="0">
                <a:solidFill>
                  <a:schemeClr val="dk1"/>
                </a:solidFill>
                <a:effectLst/>
                <a:latin typeface="+mn-lt"/>
                <a:ea typeface="+mn-ea"/>
                <a:cs typeface="+mn-cs"/>
              </a:rPr>
              <a:t>Gebruikmaken van een Regeling generatiebeleid betekent dat je minder werkt en dat je salaris wordt aangepast. Kortom,  het gebruik maken van deze regeling brengt gevolgen met zich mee.  Een aantal relevante gevolgen die zien op financiële aspecten zetten we op een rijtje. Uiteraard zijn er ook andere afspraken denkbaar om </a:t>
            </a:r>
            <a:r>
              <a:rPr lang="nl-NL" sz="1200" b="0" i="1" baseline="0">
                <a:solidFill>
                  <a:schemeClr val="dk1"/>
                </a:solidFill>
                <a:effectLst/>
                <a:latin typeface="+mn-lt"/>
                <a:ea typeface="+mn-ea"/>
                <a:cs typeface="+mn-cs"/>
              </a:rPr>
              <a:t>duurzaam inzetbaar </a:t>
            </a:r>
            <a:r>
              <a:rPr lang="nl-NL" sz="1200" b="0" i="0" baseline="0">
                <a:solidFill>
                  <a:schemeClr val="dk1"/>
                </a:solidFill>
                <a:effectLst/>
                <a:latin typeface="+mn-lt"/>
                <a:ea typeface="+mn-ea"/>
                <a:cs typeface="+mn-cs"/>
              </a:rPr>
              <a:t>te kunnen blijven. Zoals bijvoorbeeld een aanpassing van je werk of werkuren.  Dergelijke afspraken vallen buiten de scope van deze rekenhulp.</a:t>
            </a:r>
          </a:p>
          <a:p>
            <a:pPr marL="0" marR="0" lvl="0" indent="0" defTabSz="914400" eaLnBrk="1" fontAlgn="auto" latinLnBrk="0" hangingPunct="1">
              <a:lnSpc>
                <a:spcPct val="100000"/>
              </a:lnSpc>
              <a:spcBef>
                <a:spcPts val="0"/>
              </a:spcBef>
              <a:spcAft>
                <a:spcPts val="0"/>
              </a:spcAft>
              <a:buClrTx/>
              <a:buSzTx/>
              <a:buFontTx/>
              <a:buNone/>
              <a:tabLst/>
              <a:defRPr/>
            </a:pPr>
            <a:endParaRPr lang="nl-NL" sz="1400" b="0"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nl-NL" sz="1400" b="0" i="1">
                <a:solidFill>
                  <a:schemeClr val="accent1">
                    <a:lumMod val="75000"/>
                  </a:schemeClr>
                </a:solidFill>
                <a:latin typeface="+mn-lt"/>
                <a:ea typeface="+mn-ea"/>
                <a:cs typeface="+mn-cs"/>
              </a:rPr>
              <a:t>Salaris</a:t>
            </a:r>
          </a:p>
          <a:p>
            <a:pPr marL="0" marR="0" lvl="0" indent="0" defTabSz="914400" eaLnBrk="1" fontAlgn="auto" latinLnBrk="0" hangingPunct="1">
              <a:lnSpc>
                <a:spcPct val="100000"/>
              </a:lnSpc>
              <a:spcBef>
                <a:spcPts val="0"/>
              </a:spcBef>
              <a:spcAft>
                <a:spcPts val="0"/>
              </a:spcAft>
              <a:buClrTx/>
              <a:buSzTx/>
              <a:buFontTx/>
              <a:buNone/>
              <a:tabLst/>
              <a:defRPr/>
            </a:pPr>
            <a:r>
              <a:rPr lang="nl-NL" sz="1200" b="0" i="0" baseline="0">
                <a:solidFill>
                  <a:schemeClr val="dk1"/>
                </a:solidFill>
                <a:effectLst/>
                <a:latin typeface="+mn-lt"/>
                <a:ea typeface="+mn-ea"/>
                <a:cs typeface="+mn-cs"/>
              </a:rPr>
              <a:t>Je bruto salaris wordt verlaagd als je kiest voor het gebruik van de regeling. Deze verlaging is niet rechtevenredig met het aantal uren dat je daadwerkelijk minder gaat werken. De achteruitgang in salaris is afhankelijk van de regeling die je met je werkgever afspreekt.  </a:t>
            </a:r>
            <a:r>
              <a:rPr lang="nl-NL" sz="1200" b="0" i="0" baseline="0">
                <a:solidFill>
                  <a:sysClr val="windowText" lastClr="000000"/>
                </a:solidFill>
                <a:effectLst/>
                <a:latin typeface="+mn-lt"/>
                <a:ea typeface="+mn-ea"/>
                <a:cs typeface="+mn-cs"/>
              </a:rPr>
              <a:t>Wel is het zo dat de je altijd over 50% van je urenvermindering salaris blijft ontvangen.  Kern </a:t>
            </a:r>
            <a:r>
              <a:rPr lang="nl-NL" sz="1200" b="0" i="0" baseline="0">
                <a:solidFill>
                  <a:schemeClr val="dk1"/>
                </a:solidFill>
                <a:effectLst/>
                <a:latin typeface="+mn-lt"/>
                <a:ea typeface="+mn-ea"/>
                <a:cs typeface="+mn-cs"/>
              </a:rPr>
              <a:t>is dat je minder uren gaat werken, tegen een relatief hoger salaris en met behoud van pensioen.  Welke regeling je ook afspreekt, uiteraard leidt een lager bruto salaris ook tot een wijziging in je netto salaris. Deze wordt altijd lager. Op tabblad </a:t>
            </a:r>
            <a:r>
              <a:rPr lang="nl-NL" sz="1200" b="0" i="1" baseline="0">
                <a:solidFill>
                  <a:schemeClr val="dk1"/>
                </a:solidFill>
                <a:effectLst/>
                <a:latin typeface="+mn-lt"/>
                <a:ea typeface="+mn-ea"/>
                <a:cs typeface="+mn-cs"/>
              </a:rPr>
              <a:t>Inzicht</a:t>
            </a:r>
            <a:r>
              <a:rPr lang="nl-NL" sz="1200" b="0" i="0" baseline="0">
                <a:solidFill>
                  <a:schemeClr val="dk1"/>
                </a:solidFill>
                <a:effectLst/>
                <a:latin typeface="+mn-lt"/>
                <a:ea typeface="+mn-ea"/>
                <a:cs typeface="+mn-cs"/>
              </a:rPr>
              <a:t> wordt dit (indicatief) in beeld gebracht.</a:t>
            </a:r>
          </a:p>
          <a:p>
            <a:pPr marL="0" marR="0" lvl="0" indent="0" defTabSz="914400" eaLnBrk="1" fontAlgn="auto" latinLnBrk="0" hangingPunct="1">
              <a:lnSpc>
                <a:spcPct val="100000"/>
              </a:lnSpc>
              <a:spcBef>
                <a:spcPts val="0"/>
              </a:spcBef>
              <a:spcAft>
                <a:spcPts val="0"/>
              </a:spcAft>
              <a:buClrTx/>
              <a:buSzTx/>
              <a:buFontTx/>
              <a:buNone/>
              <a:tabLst/>
              <a:defRPr/>
            </a:pPr>
            <a:endParaRPr lang="nl-NL" sz="1200" b="0" i="1">
              <a:solidFill>
                <a:schemeClr val="accent1">
                  <a:lumMod val="75000"/>
                </a:schemeClr>
              </a:solidFill>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nl-NL" sz="1400" b="0" i="1">
                <a:solidFill>
                  <a:schemeClr val="accent1">
                    <a:lumMod val="75000"/>
                  </a:schemeClr>
                </a:solidFill>
                <a:latin typeface="+mn-lt"/>
                <a:ea typeface="+mn-ea"/>
                <a:cs typeface="+mn-cs"/>
              </a:rPr>
              <a:t>Eindejaarsuitkering en vakantietoeslag</a:t>
            </a:r>
          </a:p>
          <a:p>
            <a:pPr marL="0" marR="0" lvl="0" indent="0" defTabSz="914400" eaLnBrk="1" fontAlgn="auto" latinLnBrk="0" hangingPunct="1">
              <a:lnSpc>
                <a:spcPct val="100000"/>
              </a:lnSpc>
              <a:spcBef>
                <a:spcPts val="0"/>
              </a:spcBef>
              <a:spcAft>
                <a:spcPts val="0"/>
              </a:spcAft>
              <a:buClrTx/>
              <a:buSzTx/>
              <a:buFontTx/>
              <a:buNone/>
              <a:tabLst/>
              <a:defRPr/>
            </a:pPr>
            <a:r>
              <a:rPr lang="nl-NL" sz="1200" b="0" i="0" baseline="0">
                <a:solidFill>
                  <a:schemeClr val="dk1"/>
                </a:solidFill>
                <a:effectLst/>
                <a:latin typeface="+mn-lt"/>
                <a:ea typeface="+mn-ea"/>
                <a:cs typeface="+mn-cs"/>
              </a:rPr>
              <a:t>Je afgesproken (bruto) salaris is de grondslag voor je eindejaarsuitkering en vakantietoeslag.  Een lager bruto salaris heeft daarmee effect op de eindejaarsuikering en je vakantietoeslag die je gaat ontvangen.</a:t>
            </a:r>
          </a:p>
          <a:p>
            <a:pPr marL="0" marR="0" lvl="0" indent="0" defTabSz="914400" eaLnBrk="1" fontAlgn="auto" latinLnBrk="0" hangingPunct="1">
              <a:lnSpc>
                <a:spcPct val="100000"/>
              </a:lnSpc>
              <a:spcBef>
                <a:spcPts val="0"/>
              </a:spcBef>
              <a:spcAft>
                <a:spcPts val="0"/>
              </a:spcAft>
              <a:buClrTx/>
              <a:buSzTx/>
              <a:buFontTx/>
              <a:buNone/>
              <a:tabLst/>
              <a:defRPr/>
            </a:pPr>
            <a:endParaRPr lang="nl-NL" sz="1200" b="1"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nl-NL" sz="1400" b="0" i="1">
                <a:solidFill>
                  <a:schemeClr val="accent1">
                    <a:lumMod val="75000"/>
                  </a:schemeClr>
                </a:solidFill>
                <a:latin typeface="+mn-lt"/>
                <a:ea typeface="+mn-ea"/>
                <a:cs typeface="+mn-cs"/>
              </a:rPr>
              <a:t>Toeslagen (verbonden aan je werk)</a:t>
            </a:r>
          </a:p>
          <a:p>
            <a:pPr marL="0" marR="0" lvl="0" indent="0" defTabSz="914400" eaLnBrk="1" fontAlgn="auto" latinLnBrk="0" hangingPunct="1">
              <a:lnSpc>
                <a:spcPct val="100000"/>
              </a:lnSpc>
              <a:spcBef>
                <a:spcPts val="0"/>
              </a:spcBef>
              <a:spcAft>
                <a:spcPts val="0"/>
              </a:spcAft>
              <a:buClrTx/>
              <a:buSzTx/>
              <a:buFontTx/>
              <a:buNone/>
              <a:tabLst/>
              <a:defRPr/>
            </a:pPr>
            <a:r>
              <a:rPr lang="nl-NL" sz="1200" b="0" i="0" baseline="0">
                <a:solidFill>
                  <a:schemeClr val="dk1"/>
                </a:solidFill>
                <a:effectLst/>
                <a:latin typeface="+mn-lt"/>
                <a:ea typeface="+mn-ea"/>
                <a:cs typeface="+mn-cs"/>
              </a:rPr>
              <a:t>Gebruik maken van de generatieregeling betekent dat je minder gaat werken. </a:t>
            </a:r>
            <a:r>
              <a:rPr lang="nl-NL" sz="1200" b="0" i="0" baseline="0">
                <a:solidFill>
                  <a:schemeClr val="tx1"/>
                </a:solidFill>
                <a:effectLst/>
                <a:latin typeface="+mn-lt"/>
                <a:ea typeface="+mn-ea"/>
                <a:cs typeface="+mn-cs"/>
              </a:rPr>
              <a:t>Dat kan betekenen dat er minder werkuren zijn waarop een toeslag (bijvoorbeeld ORT) van toepassing is, dit omdat je mogelijk minder werkt op die uren waarvoor een toeslag geldt. </a:t>
            </a:r>
          </a:p>
          <a:p>
            <a:pPr marL="0" marR="0" lvl="0" indent="0" defTabSz="914400" eaLnBrk="1" fontAlgn="auto" latinLnBrk="0" hangingPunct="1">
              <a:lnSpc>
                <a:spcPct val="100000"/>
              </a:lnSpc>
              <a:spcBef>
                <a:spcPts val="0"/>
              </a:spcBef>
              <a:spcAft>
                <a:spcPts val="0"/>
              </a:spcAft>
              <a:buClrTx/>
              <a:buSzTx/>
              <a:buFontTx/>
              <a:buNone/>
              <a:tabLst/>
              <a:defRPr/>
            </a:pPr>
            <a:endParaRPr lang="nl-NL" sz="1400" b="0" i="0" baseline="0">
              <a:solidFill>
                <a:schemeClr val="accent5"/>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nl-NL" sz="1400" b="0" i="1">
                <a:solidFill>
                  <a:schemeClr val="accent1">
                    <a:lumMod val="75000"/>
                  </a:schemeClr>
                </a:solidFill>
                <a:latin typeface="+mn-lt"/>
                <a:ea typeface="+mn-ea"/>
                <a:cs typeface="+mn-cs"/>
              </a:rPr>
              <a:t>Ziekte</a:t>
            </a:r>
          </a:p>
          <a:p>
            <a:pPr marL="0" marR="0" lvl="0" indent="0" defTabSz="914400" eaLnBrk="1" fontAlgn="auto" latinLnBrk="0" hangingPunct="1">
              <a:lnSpc>
                <a:spcPct val="100000"/>
              </a:lnSpc>
              <a:spcBef>
                <a:spcPts val="0"/>
              </a:spcBef>
              <a:spcAft>
                <a:spcPts val="0"/>
              </a:spcAft>
              <a:buClrTx/>
              <a:buSzTx/>
              <a:buFontTx/>
              <a:buNone/>
              <a:tabLst/>
              <a:defRPr/>
            </a:pPr>
            <a:r>
              <a:rPr lang="nl-NL" sz="1200" b="0" i="0" baseline="0">
                <a:solidFill>
                  <a:schemeClr val="dk1"/>
                </a:solidFill>
                <a:effectLst/>
                <a:latin typeface="+mn-lt"/>
                <a:ea typeface="+mn-ea"/>
                <a:cs typeface="+mn-cs"/>
              </a:rPr>
              <a:t>Wat als je ziek wordt tijdens het gebruik van de Regeling generatiebeleid? Voor de loondoorbetaling bij ziekte wordt dan uitgegaan van het salaris dat tijdens toepassing van de Regeling generatiebeleid wordt uitbetaald. </a:t>
            </a:r>
          </a:p>
          <a:p>
            <a:pPr marL="0" marR="0" lvl="0" indent="0" defTabSz="914400" eaLnBrk="1" fontAlgn="auto" latinLnBrk="0" hangingPunct="1">
              <a:lnSpc>
                <a:spcPct val="100000"/>
              </a:lnSpc>
              <a:spcBef>
                <a:spcPts val="0"/>
              </a:spcBef>
              <a:spcAft>
                <a:spcPts val="0"/>
              </a:spcAft>
              <a:buClrTx/>
              <a:buSzTx/>
              <a:buFontTx/>
              <a:buNone/>
              <a:tabLst/>
              <a:defRPr/>
            </a:pPr>
            <a:endParaRPr lang="nl-NL" sz="1400" b="0"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nl-NL" sz="1400" b="0" i="1">
                <a:solidFill>
                  <a:schemeClr val="accent1">
                    <a:lumMod val="75000"/>
                  </a:schemeClr>
                </a:solidFill>
                <a:latin typeface="+mn-lt"/>
                <a:ea typeface="+mn-ea"/>
                <a:cs typeface="+mn-cs"/>
              </a:rPr>
              <a:t>Vakantie en PLB-verlof</a:t>
            </a:r>
          </a:p>
          <a:p>
            <a:pPr marL="0" marR="0" lvl="0" indent="0" defTabSz="914400" eaLnBrk="1" fontAlgn="auto" latinLnBrk="0" hangingPunct="1">
              <a:lnSpc>
                <a:spcPct val="100000"/>
              </a:lnSpc>
              <a:spcBef>
                <a:spcPts val="0"/>
              </a:spcBef>
              <a:spcAft>
                <a:spcPts val="0"/>
              </a:spcAft>
              <a:buClrTx/>
              <a:buSzTx/>
              <a:buFontTx/>
              <a:buNone/>
              <a:tabLst/>
              <a:defRPr/>
            </a:pPr>
            <a:r>
              <a:rPr lang="nl-NL" sz="1200" b="0" i="0" baseline="0">
                <a:solidFill>
                  <a:schemeClr val="dk1"/>
                </a:solidFill>
                <a:effectLst/>
                <a:latin typeface="+mn-lt"/>
                <a:ea typeface="+mn-ea"/>
                <a:cs typeface="+mn-cs"/>
              </a:rPr>
              <a:t>Gebruik maken van de regeling betekent dat je arbeidsduur wordt verlaagd. Dat betekent dat de opbouw van vakantieverlof en PLB worden gebaseerd op het nieuwe, lagere niveau. </a:t>
            </a:r>
          </a:p>
          <a:p>
            <a:pPr marL="0" marR="0" lvl="0" indent="0" defTabSz="914400" eaLnBrk="1" fontAlgn="auto" latinLnBrk="0" hangingPunct="1">
              <a:lnSpc>
                <a:spcPct val="100000"/>
              </a:lnSpc>
              <a:spcBef>
                <a:spcPts val="0"/>
              </a:spcBef>
              <a:spcAft>
                <a:spcPts val="0"/>
              </a:spcAft>
              <a:buClrTx/>
              <a:buSzTx/>
              <a:buFontTx/>
              <a:buNone/>
              <a:tabLst/>
              <a:defRPr/>
            </a:pPr>
            <a:r>
              <a:rPr lang="nl-NL" sz="1200" b="0" i="0" baseline="0">
                <a:solidFill>
                  <a:schemeClr val="dk1"/>
                </a:solidFill>
                <a:effectLst/>
                <a:latin typeface="+mn-lt"/>
                <a:ea typeface="+mn-ea"/>
                <a:cs typeface="+mn-cs"/>
              </a:rPr>
              <a:t>Met name van belang is dat als je gebruik maakt van de regeling je afstand doet van de Overgangsregeling PLB en als dit aan de orde is, aan mogelijke bovenwettelijke vakantie-uren.  Deze overgangsregeling is (uitsluitend) van toepassing als je op 1 januari 2009 in dienst was bij een werkgever die de Cao Ziekenhuizen toepaste</a:t>
            </a:r>
            <a:r>
              <a:rPr lang="nl-NL" sz="1400"/>
              <a:t>. </a:t>
            </a:r>
            <a:endParaRPr lang="nl-NL" sz="1400" b="0"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nl-NL" sz="1400" b="0"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nl-NL" sz="1200" b="0" i="1" baseline="0">
                <a:solidFill>
                  <a:schemeClr val="dk1"/>
                </a:solidFill>
                <a:effectLst/>
                <a:latin typeface="+mn-lt"/>
                <a:ea typeface="+mn-ea"/>
                <a:cs typeface="+mn-cs"/>
              </a:rPr>
              <a:t>Let op: het opnemen van PLB-uren  en de Regeling generatiebeleid geven beide de mogelijkheid om betaald minder te werken.  De regelingen zijn echter verschillend en daarmee ook de uitkomsten. Als je PLB-uren opneemt, ben je tijdens de opgenomen uren vrij en krijg je vervolgens aan het eind van de maand gewoon je salaris uitbetaald. Je gaat er in salaris dus niet op achteruit. Met je PLB-plan kun je hierover met je werkgever afspraken maken. Bij deelname aan een Regeling generatiebeleid ga je minder werken, maar ontvangt  je  ook minder salaris. Hoeveel minder is afhankelijk van de regeling die je met je werkgever afspreekt. </a:t>
            </a:r>
          </a:p>
          <a:p>
            <a:pPr marL="0" marR="0" lvl="0" indent="0" defTabSz="914400" eaLnBrk="1" fontAlgn="auto" latinLnBrk="0" hangingPunct="1">
              <a:lnSpc>
                <a:spcPct val="100000"/>
              </a:lnSpc>
              <a:spcBef>
                <a:spcPts val="0"/>
              </a:spcBef>
              <a:spcAft>
                <a:spcPts val="0"/>
              </a:spcAft>
              <a:buClrTx/>
              <a:buSzTx/>
              <a:buFontTx/>
              <a:buNone/>
              <a:tabLst/>
              <a:defRPr/>
            </a:pPr>
            <a:endParaRPr lang="nl-NL" sz="1400" b="0"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nl-NL" sz="1400" b="0" i="1">
                <a:solidFill>
                  <a:schemeClr val="accent1">
                    <a:lumMod val="75000"/>
                  </a:schemeClr>
                </a:solidFill>
                <a:latin typeface="+mn-lt"/>
                <a:ea typeface="+mn-ea"/>
                <a:cs typeface="+mn-cs"/>
              </a:rPr>
              <a:t>Pensioen</a:t>
            </a:r>
          </a:p>
          <a:p>
            <a:pPr marL="0" marR="0" lvl="0" indent="0" defTabSz="914400" eaLnBrk="1" fontAlgn="auto" latinLnBrk="0" hangingPunct="1">
              <a:lnSpc>
                <a:spcPct val="100000"/>
              </a:lnSpc>
              <a:spcBef>
                <a:spcPts val="0"/>
              </a:spcBef>
              <a:spcAft>
                <a:spcPts val="0"/>
              </a:spcAft>
              <a:buClrTx/>
              <a:buSzTx/>
              <a:buFontTx/>
              <a:buNone/>
              <a:tabLst/>
              <a:defRPr/>
            </a:pPr>
            <a:r>
              <a:rPr lang="nl-NL" sz="1200" b="0" i="0" baseline="0">
                <a:solidFill>
                  <a:schemeClr val="dk1"/>
                </a:solidFill>
                <a:effectLst/>
                <a:latin typeface="+mn-lt"/>
                <a:ea typeface="+mn-ea"/>
                <a:cs typeface="+mn-cs"/>
              </a:rPr>
              <a:t>Gebruik maken van de regeling heeft geen effect op je pensioenopbouw mits je er voor kiest om deze ongewijzigd te laten. Kortom, de pensioenopbouw te houden op het niveau van je oorspronkelijke omvang van je arbeidsoverenkomst.  Binnen de pensioenregeling mag dit omdat je minder gaat werken of verdienen binnen tien jaar voor je AOW-leeftijd. Als je dit wenst, dan vraag je bij Pensioenfonds Zorg &amp; Welzijn een offerte aan voor vrijwillige voortzetting. Je werkgever draagt - als je daarvoor kiest - voor 50% bij in de premie voor de vrijwillige voortzetting van de pensioenopbouw. Aanvragen dient te gebeuren binnen negen maanden na aanvang van de regeling. Voor meer informatie over het voortzetten van de pensioenopbouw kun je terecht bij </a:t>
            </a:r>
            <a:r>
              <a:rPr lang="nl-NL" sz="1200" b="0" i="0" baseline="0">
                <a:solidFill>
                  <a:schemeClr val="dk1"/>
                </a:solidFill>
                <a:effectLst/>
                <a:latin typeface="+mn-lt"/>
                <a:ea typeface="+mn-ea"/>
                <a:cs typeface="+mn-cs"/>
                <a:hlinkClick xmlns:r="http://schemas.openxmlformats.org/officeDocument/2006/relationships" r:id="">
                  <a:extLst>
                    <a:ext uri="{A12FA001-AC4F-418D-AE19-62706E023703}">
                      <ahyp:hlinkClr xmlns:ahyp="http://schemas.microsoft.com/office/drawing/2018/hyperlinkcolor" xmlns="" val="tx"/>
                    </a:ext>
                  </a:extLst>
                </a:hlinkClick>
              </a:rPr>
              <a:t>Pensioenfonds Zorg &amp; Welzijn</a:t>
            </a:r>
            <a:r>
              <a:rPr lang="nl-NL" sz="1200" b="0" i="0" baseline="0">
                <a:solidFill>
                  <a:schemeClr val="dk1"/>
                </a:solidFill>
                <a:effectLst/>
                <a:latin typeface="+mn-lt"/>
                <a:ea typeface="+mn-ea"/>
                <a:cs typeface="+mn-cs"/>
              </a:rPr>
              <a:t>. Zoek daar op 'vrijwillige voortzetting berekenen'. Hier kunt je ook  berekeningen maken waarmee de opbouw inzichtelijk wordt. Om in te loggen heb je je DigiD nodig.  Kies je hier niet voor? Dan vindt de opbouw van je pensioen plaats op basis van je nieuwe salaris en het aantal lagere uren dat je werkzaam bent.  Dat betekent dus een lager opbouw voor de periode dat je gebruik maakt van de generatieregeling. </a:t>
            </a:r>
          </a:p>
          <a:p>
            <a:pPr marL="0" marR="0" lvl="0" indent="0" defTabSz="914400" eaLnBrk="1" fontAlgn="auto" latinLnBrk="0" hangingPunct="1">
              <a:lnSpc>
                <a:spcPct val="100000"/>
              </a:lnSpc>
              <a:spcBef>
                <a:spcPts val="0"/>
              </a:spcBef>
              <a:spcAft>
                <a:spcPts val="0"/>
              </a:spcAft>
              <a:buClrTx/>
              <a:buSzTx/>
              <a:buFontTx/>
              <a:buNone/>
              <a:tabLst/>
              <a:defRPr/>
            </a:pPr>
            <a:endParaRPr lang="nl-NL" sz="1400" b="0"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nl-NL" sz="1400" b="0" i="1">
                <a:solidFill>
                  <a:schemeClr val="accent1">
                    <a:lumMod val="75000"/>
                  </a:schemeClr>
                </a:solidFill>
                <a:latin typeface="+mn-lt"/>
                <a:ea typeface="+mn-ea"/>
                <a:cs typeface="+mn-cs"/>
              </a:rPr>
              <a:t>Gebruik Zware beroepenregeling</a:t>
            </a:r>
          </a:p>
          <a:p>
            <a:pPr marL="0" marR="0" lvl="0" indent="0" defTabSz="914400" eaLnBrk="1" fontAlgn="auto" latinLnBrk="0" hangingPunct="1">
              <a:lnSpc>
                <a:spcPct val="100000"/>
              </a:lnSpc>
              <a:spcBef>
                <a:spcPts val="0"/>
              </a:spcBef>
              <a:spcAft>
                <a:spcPts val="0"/>
              </a:spcAft>
              <a:buClrTx/>
              <a:buSzTx/>
              <a:buFontTx/>
              <a:buNone/>
              <a:tabLst/>
              <a:defRPr/>
            </a:pPr>
            <a:r>
              <a:rPr lang="nl-NL" sz="1200" b="0" i="0" baseline="0">
                <a:solidFill>
                  <a:schemeClr val="dk1"/>
                </a:solidFill>
                <a:effectLst/>
                <a:latin typeface="+mn-lt"/>
                <a:ea typeface="+mn-ea"/>
                <a:cs typeface="+mn-cs"/>
              </a:rPr>
              <a:t>Als je kiest voor de Regeling generatiebeleid kun je geen gebruik maken van de Zware beroepenregeling. Bij die laatste regeling kunnen werknemers geboren tussen 1955 en 1961 eerder stoppen met werken en krijgen zij een uitkering op ongeveer AOW-niveau van hun werkgever. Het dienstverband wordt dan beeindigd. Een uitzondering geldt voor medewerkers die voor 20 januari 2022 al deelnamen aan een Regeling generatiebeleid. </a:t>
            </a:r>
            <a:r>
              <a:rPr lang="nl-NL" sz="1200" b="0" i="1" baseline="0">
                <a:solidFill>
                  <a:schemeClr val="dk1"/>
                </a:solidFill>
                <a:effectLst/>
                <a:latin typeface="+mn-lt"/>
                <a:ea typeface="+mn-ea"/>
                <a:cs typeface="+mn-cs"/>
              </a:rPr>
              <a:t>Let op: een werkgever is niet verplicht om een Zware beroepenregeling aan te bieden maar kan hier voor kiezen. Of jouw werkgever een Zware beroepenregeling heeft, kan je navragen bij je leidinggevende of bij je HR/ P&amp;O- afdeling.</a:t>
            </a:r>
          </a:p>
          <a:p>
            <a:pPr marL="0" marR="0" lvl="0" indent="0" defTabSz="914400" eaLnBrk="1" fontAlgn="auto" latinLnBrk="0" hangingPunct="1">
              <a:lnSpc>
                <a:spcPct val="100000"/>
              </a:lnSpc>
              <a:spcBef>
                <a:spcPts val="0"/>
              </a:spcBef>
              <a:spcAft>
                <a:spcPts val="0"/>
              </a:spcAft>
              <a:buClrTx/>
              <a:buSzTx/>
              <a:buFontTx/>
              <a:buNone/>
              <a:tabLst/>
              <a:defRPr/>
            </a:pPr>
            <a:endParaRPr lang="nl-NL" sz="1400" b="1"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nl-NL" sz="1400" b="0" i="1">
                <a:solidFill>
                  <a:schemeClr val="accent1">
                    <a:lumMod val="75000"/>
                  </a:schemeClr>
                </a:solidFill>
                <a:latin typeface="+mn-lt"/>
                <a:ea typeface="+mn-ea"/>
                <a:cs typeface="+mn-cs"/>
              </a:rPr>
              <a:t>Sociale verzekeringen </a:t>
            </a:r>
          </a:p>
          <a:p>
            <a:pPr marL="0" marR="0" lvl="0" indent="0" defTabSz="914400" eaLnBrk="1" fontAlgn="auto" latinLnBrk="0" hangingPunct="1">
              <a:lnSpc>
                <a:spcPct val="100000"/>
              </a:lnSpc>
              <a:spcBef>
                <a:spcPts val="0"/>
              </a:spcBef>
              <a:spcAft>
                <a:spcPts val="0"/>
              </a:spcAft>
              <a:buClrTx/>
              <a:buSzTx/>
              <a:buFontTx/>
              <a:buNone/>
              <a:tabLst/>
              <a:defRPr/>
            </a:pPr>
            <a:r>
              <a:rPr lang="nl-NL" sz="1200" b="0" i="0" baseline="0">
                <a:solidFill>
                  <a:schemeClr val="dk1"/>
                </a:solidFill>
                <a:effectLst/>
                <a:latin typeface="+mn-lt"/>
                <a:ea typeface="+mn-ea"/>
                <a:cs typeface="+mn-cs"/>
              </a:rPr>
              <a:t>Salaris, vakantietoeslag en eindejaarsuitkering zijn onderdeel van de grondslag waarop uitkeringen krachtens de sociale verzekeringswetten worden gebaseerd. Een lager salaris als gevolg van het gebruik van de Regeling Generatiebeleid heeft daarmee gevolgen voor de aanspraken die je kunt hebben op uitkeringen krachtens de sociale verzekeringswetten. Daarbij kan je denken aan uitkeringen in het kader van WAO/WIA, de WW en de ZW.</a:t>
            </a:r>
          </a:p>
          <a:p>
            <a:pPr marL="0" marR="0" lvl="0" indent="0" defTabSz="914400" eaLnBrk="1" fontAlgn="auto" latinLnBrk="0" hangingPunct="1">
              <a:lnSpc>
                <a:spcPct val="100000"/>
              </a:lnSpc>
              <a:spcBef>
                <a:spcPts val="0"/>
              </a:spcBef>
              <a:spcAft>
                <a:spcPts val="0"/>
              </a:spcAft>
              <a:buClrTx/>
              <a:buSzTx/>
              <a:buFontTx/>
              <a:buNone/>
              <a:tabLst/>
              <a:defRPr/>
            </a:pPr>
            <a:endParaRPr lang="nl-NL" sz="1400" b="1"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nl-NL" sz="1400" b="0" i="1">
                <a:solidFill>
                  <a:schemeClr val="accent1">
                    <a:lumMod val="75000"/>
                  </a:schemeClr>
                </a:solidFill>
                <a:latin typeface="+mn-lt"/>
                <a:ea typeface="+mn-ea"/>
                <a:cs typeface="+mn-cs"/>
              </a:rPr>
              <a:t>Activiveringsregeling, transitievergoeding</a:t>
            </a:r>
          </a:p>
          <a:p>
            <a:pPr marL="0" marR="0" lvl="0" indent="0" defTabSz="914400" eaLnBrk="1" fontAlgn="auto" latinLnBrk="0" hangingPunct="1">
              <a:lnSpc>
                <a:spcPct val="100000"/>
              </a:lnSpc>
              <a:spcBef>
                <a:spcPts val="0"/>
              </a:spcBef>
              <a:spcAft>
                <a:spcPts val="0"/>
              </a:spcAft>
              <a:buClrTx/>
              <a:buSzTx/>
              <a:buFontTx/>
              <a:buNone/>
              <a:tabLst/>
              <a:defRPr/>
            </a:pPr>
            <a:r>
              <a:rPr lang="nl-NL" sz="1200" b="0" i="0" baseline="0">
                <a:solidFill>
                  <a:schemeClr val="dk1"/>
                </a:solidFill>
                <a:effectLst/>
                <a:latin typeface="+mn-lt"/>
                <a:ea typeface="+mn-ea"/>
                <a:cs typeface="+mn-cs"/>
              </a:rPr>
              <a:t>Een lager salaris kan mogelijk ook een lagere uitkering tot gevolg hebben in de situatie van ontslag voor wat betreft de toepassing van de activiveringsregeling (denk ook aan het activeringsbudget) </a:t>
            </a:r>
            <a:r>
              <a:rPr lang="nl-NL" sz="1100" b="0" i="0" baseline="0">
                <a:solidFill>
                  <a:schemeClr val="dk1"/>
                </a:solidFill>
                <a:effectLst/>
                <a:latin typeface="+mn-lt"/>
                <a:ea typeface="+mn-ea"/>
                <a:cs typeface="+mn-cs"/>
              </a:rPr>
              <a:t>en/of</a:t>
            </a:r>
            <a:r>
              <a:rPr lang="nl-NL" sz="1200" b="0" i="0" baseline="0">
                <a:solidFill>
                  <a:schemeClr val="dk1"/>
                </a:solidFill>
                <a:effectLst/>
                <a:latin typeface="+mn-lt"/>
                <a:ea typeface="+mn-ea"/>
                <a:cs typeface="+mn-cs"/>
              </a:rPr>
              <a:t> de transitievergoeding.</a:t>
            </a:r>
          </a:p>
          <a:p>
            <a:pPr marL="0" marR="0" lvl="0" indent="0" defTabSz="914400" eaLnBrk="1" fontAlgn="auto" latinLnBrk="0" hangingPunct="1">
              <a:lnSpc>
                <a:spcPct val="100000"/>
              </a:lnSpc>
              <a:spcBef>
                <a:spcPts val="0"/>
              </a:spcBef>
              <a:spcAft>
                <a:spcPts val="0"/>
              </a:spcAft>
              <a:buClrTx/>
              <a:buSzTx/>
              <a:buFontTx/>
              <a:buNone/>
              <a:tabLst/>
              <a:defRPr/>
            </a:pPr>
            <a:endParaRPr lang="nl-NL" sz="1400" b="0"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nl-NL" sz="1400" b="0" i="1">
                <a:solidFill>
                  <a:schemeClr val="accent1">
                    <a:lumMod val="75000"/>
                  </a:schemeClr>
                </a:solidFill>
                <a:latin typeface="+mn-lt"/>
                <a:ea typeface="+mn-ea"/>
                <a:cs typeface="+mn-cs"/>
              </a:rPr>
              <a:t>Toeslagen (los van je werk zoals: huur, zorg, kinderopvangtoeslag, kindgebondenbudget)</a:t>
            </a:r>
          </a:p>
          <a:p>
            <a:pPr marL="0" marR="0" lvl="0" indent="0" defTabSz="914400" eaLnBrk="1" fontAlgn="auto" latinLnBrk="0" hangingPunct="1">
              <a:lnSpc>
                <a:spcPct val="100000"/>
              </a:lnSpc>
              <a:spcBef>
                <a:spcPts val="0"/>
              </a:spcBef>
              <a:spcAft>
                <a:spcPts val="0"/>
              </a:spcAft>
              <a:buClrTx/>
              <a:buSzTx/>
              <a:buFontTx/>
              <a:buNone/>
              <a:tabLst/>
              <a:defRPr/>
            </a:pPr>
            <a:r>
              <a:rPr lang="nl-NL" sz="1200" b="0" i="0" baseline="0">
                <a:solidFill>
                  <a:schemeClr val="dk1"/>
                </a:solidFill>
                <a:effectLst/>
                <a:latin typeface="+mn-lt"/>
                <a:ea typeface="+mn-ea"/>
                <a:cs typeface="+mn-cs"/>
              </a:rPr>
              <a:t>Het gebruik van de Regeling generatiebeleid kan gevolgen hebben voor de hoogte van te ontvangen subsidies of tegemoetkomingen. Je salaris wordt immers verlaagd. Daarbij kan je denken aan huurtoeslag, zorgtoeslag, kinderopvangtoeslag etc..  Op ' Inloggen op Mijn toeslagen' (www. belastingdienst.nl) kan je een mogelijk effect doorrekenen.</a:t>
            </a:r>
          </a:p>
          <a:p>
            <a:pPr marL="0" marR="0" lvl="0" indent="0" defTabSz="914400" eaLnBrk="1" fontAlgn="auto" latinLnBrk="0" hangingPunct="1">
              <a:lnSpc>
                <a:spcPct val="100000"/>
              </a:lnSpc>
              <a:spcBef>
                <a:spcPts val="0"/>
              </a:spcBef>
              <a:spcAft>
                <a:spcPts val="0"/>
              </a:spcAft>
              <a:buClrTx/>
              <a:buSzTx/>
              <a:buFontTx/>
              <a:buNone/>
              <a:tabLst/>
              <a:defRPr/>
            </a:pPr>
            <a:endParaRPr lang="nl-NL" sz="1100" b="0"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nl-NL" sz="1100" b="1" i="0" baseline="0">
              <a:solidFill>
                <a:schemeClr val="dk1"/>
              </a:solidFill>
              <a:effectLst/>
              <a:latin typeface="+mn-lt"/>
              <a:ea typeface="+mn-ea"/>
              <a:cs typeface="+mn-cs"/>
            </a:endParaRPr>
          </a:p>
          <a:p>
            <a:pPr marL="0" indent="0"/>
            <a:endParaRPr lang="nl-NL" sz="2000" b="1">
              <a:solidFill>
                <a:schemeClr val="accent1">
                  <a:lumMod val="75000"/>
                </a:schemeClr>
              </a:solidFill>
              <a:latin typeface="+mn-lt"/>
              <a:ea typeface="+mn-ea"/>
              <a:cs typeface="+mn-cs"/>
            </a:endParaRPr>
          </a:p>
        </xdr:txBody>
      </xdr:sp>
      <xdr:pic>
        <xdr:nvPicPr>
          <xdr:cNvPr id="4" name="Afbeelding 3">
            <a:extLst>
              <a:ext uri="{FF2B5EF4-FFF2-40B4-BE49-F238E27FC236}">
                <a16:creationId xmlns:a16="http://schemas.microsoft.com/office/drawing/2014/main" id="{9C61E315-44BA-4264-A6BC-454129E9B6B9}"/>
              </a:ext>
            </a:extLst>
          </xdr:cNvPr>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14664797" y="1063101"/>
            <a:ext cx="1372129" cy="681031"/>
          </a:xfrm>
          <a:prstGeom prst="rect">
            <a:avLst/>
          </a:prstGeom>
          <a:noFill/>
          <a:ln>
            <a:solidFill>
              <a:schemeClr val="accent1"/>
            </a:solidFill>
          </a:ln>
        </xdr:spPr>
      </xdr:pic>
    </xdr:grpSp>
    <xdr:clientData/>
  </xdr:twoCellAnchor>
  <xdr:twoCellAnchor>
    <xdr:from>
      <xdr:col>7</xdr:col>
      <xdr:colOff>533400</xdr:colOff>
      <xdr:row>69</xdr:row>
      <xdr:rowOff>0</xdr:rowOff>
    </xdr:from>
    <xdr:to>
      <xdr:col>9</xdr:col>
      <xdr:colOff>304800</xdr:colOff>
      <xdr:row>71</xdr:row>
      <xdr:rowOff>47625</xdr:rowOff>
    </xdr:to>
    <xdr:sp macro="" textlink="">
      <xdr:nvSpPr>
        <xdr:cNvPr id="2" name="Rechthoek: afgeronde hoeken 1">
          <a:hlinkClick xmlns:r="http://schemas.openxmlformats.org/officeDocument/2006/relationships" r:id="rId4" tooltip="Verder"/>
          <a:extLst>
            <a:ext uri="{FF2B5EF4-FFF2-40B4-BE49-F238E27FC236}">
              <a16:creationId xmlns:a16="http://schemas.microsoft.com/office/drawing/2014/main" id="{E854D32F-8B70-4250-AEEA-2C401577B592}"/>
            </a:ext>
          </a:extLst>
        </xdr:cNvPr>
        <xdr:cNvSpPr/>
      </xdr:nvSpPr>
      <xdr:spPr>
        <a:xfrm>
          <a:off x="6457950" y="12487275"/>
          <a:ext cx="1066800" cy="4191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l-NL" sz="1100"/>
            <a:t>VERDER </a:t>
          </a:r>
          <a:r>
            <a:rPr lang="nl-NL" sz="1100" baseline="0"/>
            <a:t> &gt;</a:t>
          </a:r>
          <a:endParaRPr lang="nl-NL" sz="1100"/>
        </a:p>
      </xdr:txBody>
    </xdr:sp>
    <xdr:clientData/>
  </xdr:twoCellAnchor>
  <xdr:twoCellAnchor>
    <xdr:from>
      <xdr:col>6</xdr:col>
      <xdr:colOff>0</xdr:colOff>
      <xdr:row>69</xdr:row>
      <xdr:rowOff>0</xdr:rowOff>
    </xdr:from>
    <xdr:to>
      <xdr:col>7</xdr:col>
      <xdr:colOff>419100</xdr:colOff>
      <xdr:row>71</xdr:row>
      <xdr:rowOff>47625</xdr:rowOff>
    </xdr:to>
    <xdr:sp macro="" textlink="">
      <xdr:nvSpPr>
        <xdr:cNvPr id="3" name="Rechthoek: afgeronde hoeken 2">
          <a:hlinkClick xmlns:r="http://schemas.openxmlformats.org/officeDocument/2006/relationships" r:id="rId2" tooltip="Terug"/>
          <a:extLst>
            <a:ext uri="{FF2B5EF4-FFF2-40B4-BE49-F238E27FC236}">
              <a16:creationId xmlns:a16="http://schemas.microsoft.com/office/drawing/2014/main" id="{8D87E977-6A21-4CAE-822E-4992DD40CC19}"/>
            </a:ext>
          </a:extLst>
        </xdr:cNvPr>
        <xdr:cNvSpPr/>
      </xdr:nvSpPr>
      <xdr:spPr>
        <a:xfrm>
          <a:off x="5276850" y="12487275"/>
          <a:ext cx="1066800" cy="4191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l-NL" sz="1100"/>
            <a:t>&lt;  TERUG</a:t>
          </a:r>
        </a:p>
      </xdr:txBody>
    </xdr:sp>
    <xdr:clientData/>
  </xdr:twoCellAnchor>
  <xdr:twoCellAnchor editAs="absolute">
    <xdr:from>
      <xdr:col>16</xdr:col>
      <xdr:colOff>152400</xdr:colOff>
      <xdr:row>1</xdr:row>
      <xdr:rowOff>9525</xdr:rowOff>
    </xdr:from>
    <xdr:to>
      <xdr:col>18</xdr:col>
      <xdr:colOff>153511</xdr:colOff>
      <xdr:row>3</xdr:row>
      <xdr:rowOff>178851</xdr:rowOff>
    </xdr:to>
    <xdr:sp macro="" textlink="">
      <xdr:nvSpPr>
        <xdr:cNvPr id="5" name="Rechthoek: afgeronde hoeken 4">
          <a:hlinkClick xmlns:r="http://schemas.openxmlformats.org/officeDocument/2006/relationships" r:id="rId10" tooltip="Nuttig links"/>
          <a:extLst>
            <a:ext uri="{FF2B5EF4-FFF2-40B4-BE49-F238E27FC236}">
              <a16:creationId xmlns:a16="http://schemas.microsoft.com/office/drawing/2014/main" id="{2142717C-F7B2-4DBD-95A3-E6B0CC4E18E9}"/>
            </a:ext>
          </a:extLst>
        </xdr:cNvPr>
        <xdr:cNvSpPr/>
      </xdr:nvSpPr>
      <xdr:spPr>
        <a:xfrm>
          <a:off x="11182350" y="200025"/>
          <a:ext cx="1215549" cy="555089"/>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l-NL" sz="1100"/>
            <a:t>Nuttige</a:t>
          </a:r>
          <a:r>
            <a:rPr lang="nl-NL" sz="1100" baseline="0"/>
            <a:t> links</a:t>
          </a:r>
          <a:endParaRPr lang="nl-NL"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704849</xdr:colOff>
      <xdr:row>5</xdr:row>
      <xdr:rowOff>44449</xdr:rowOff>
    </xdr:from>
    <xdr:to>
      <xdr:col>21</xdr:col>
      <xdr:colOff>507999</xdr:colOff>
      <xdr:row>19</xdr:row>
      <xdr:rowOff>171451</xdr:rowOff>
    </xdr:to>
    <xdr:grpSp>
      <xdr:nvGrpSpPr>
        <xdr:cNvPr id="24" name="Groep 23">
          <a:extLst>
            <a:ext uri="{FF2B5EF4-FFF2-40B4-BE49-F238E27FC236}">
              <a16:creationId xmlns:a16="http://schemas.microsoft.com/office/drawing/2014/main" id="{E69BD944-4131-904A-82A6-10CB9E1D5D27}"/>
            </a:ext>
          </a:extLst>
        </xdr:cNvPr>
        <xdr:cNvGrpSpPr/>
      </xdr:nvGrpSpPr>
      <xdr:grpSpPr>
        <a:xfrm>
          <a:off x="704849" y="958849"/>
          <a:ext cx="13930630" cy="2687322"/>
          <a:chOff x="704849" y="996949"/>
          <a:chExt cx="13953067" cy="2794002"/>
        </a:xfrm>
      </xdr:grpSpPr>
      <xdr:sp macro="" textlink="">
        <xdr:nvSpPr>
          <xdr:cNvPr id="20" name="Tekstvak 1">
            <a:extLst>
              <a:ext uri="{FF2B5EF4-FFF2-40B4-BE49-F238E27FC236}">
                <a16:creationId xmlns:a16="http://schemas.microsoft.com/office/drawing/2014/main" id="{E475FD3A-ACB7-4C6C-B89E-DE962AA264CC}"/>
              </a:ext>
            </a:extLst>
          </xdr:cNvPr>
          <xdr:cNvSpPr txBox="1"/>
        </xdr:nvSpPr>
        <xdr:spPr>
          <a:xfrm>
            <a:off x="704849" y="996949"/>
            <a:ext cx="13953067" cy="2794002"/>
          </a:xfrm>
          <a:prstGeom prst="rect">
            <a:avLst/>
          </a:prstGeom>
          <a:ln>
            <a:solidFill>
              <a:srgbClr val="FFC000"/>
            </a:solidFill>
          </a:ln>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t"/>
          <a:lstStyle/>
          <a:p>
            <a:r>
              <a:rPr lang="nl-NL" sz="1600" b="1">
                <a:solidFill>
                  <a:schemeClr val="accent1">
                    <a:lumMod val="75000"/>
                  </a:schemeClr>
                </a:solidFill>
                <a:latin typeface="+mn-lt"/>
                <a:ea typeface="+mn-ea"/>
                <a:cs typeface="+mn-cs"/>
              </a:rPr>
              <a:t>De Regeling generatiebeleid van de Cao Ziekenhuizen </a:t>
            </a:r>
          </a:p>
          <a:p>
            <a:endParaRPr lang="nl-NL" sz="2000" b="1">
              <a:solidFill>
                <a:schemeClr val="accent1">
                  <a:lumMod val="75000"/>
                </a:schemeClr>
              </a:solidFill>
              <a:latin typeface="+mn-lt"/>
              <a:ea typeface="+mn-ea"/>
              <a:cs typeface="+mn-cs"/>
            </a:endParaRPr>
          </a:p>
          <a:p>
            <a:r>
              <a:rPr lang="nl-NL" sz="1400" b="0" i="1">
                <a:solidFill>
                  <a:schemeClr val="accent1">
                    <a:lumMod val="75000"/>
                  </a:schemeClr>
                </a:solidFill>
                <a:latin typeface="+mn-lt"/>
                <a:ea typeface="+mn-ea"/>
                <a:cs typeface="+mn-cs"/>
              </a:rPr>
              <a:t>Welke</a:t>
            </a:r>
            <a:r>
              <a:rPr lang="nl-NL" sz="1400" b="0" i="1" baseline="0">
                <a:solidFill>
                  <a:schemeClr val="accent1">
                    <a:lumMod val="75000"/>
                  </a:schemeClr>
                </a:solidFill>
                <a:latin typeface="+mn-lt"/>
                <a:ea typeface="+mn-ea"/>
                <a:cs typeface="+mn-cs"/>
              </a:rPr>
              <a:t> regeling past bij jou?</a:t>
            </a:r>
          </a:p>
          <a:p>
            <a:r>
              <a:rPr lang="nl-NL" sz="1200" b="0" i="0" baseline="0">
                <a:solidFill>
                  <a:schemeClr val="dk1"/>
                </a:solidFill>
                <a:effectLst/>
                <a:latin typeface="+mn-lt"/>
                <a:ea typeface="+mn-ea"/>
                <a:cs typeface="+mn-cs"/>
              </a:rPr>
              <a:t>Een </a:t>
            </a:r>
            <a:r>
              <a:rPr lang="nl-NL" sz="1200" b="0" i="1" baseline="0">
                <a:solidFill>
                  <a:schemeClr val="dk1"/>
                </a:solidFill>
                <a:effectLst/>
                <a:latin typeface="+mn-lt"/>
                <a:ea typeface="+mn-ea"/>
                <a:cs typeface="+mn-cs"/>
              </a:rPr>
              <a:t>Regeling generatiebeleid </a:t>
            </a:r>
            <a:r>
              <a:rPr lang="nl-NL" sz="1200" b="0" i="0" baseline="0">
                <a:solidFill>
                  <a:schemeClr val="dk1"/>
                </a:solidFill>
                <a:effectLst/>
                <a:latin typeface="+mn-lt"/>
                <a:ea typeface="+mn-ea"/>
                <a:cs typeface="+mn-cs"/>
              </a:rPr>
              <a:t>kent drie onderdelen:</a:t>
            </a:r>
          </a:p>
          <a:p>
            <a:r>
              <a:rPr lang="nl-NL" sz="1200" b="0" i="0" baseline="0">
                <a:solidFill>
                  <a:schemeClr val="dk1"/>
                </a:solidFill>
                <a:effectLst/>
                <a:latin typeface="+mn-lt"/>
                <a:ea typeface="+mn-ea"/>
                <a:cs typeface="+mn-cs"/>
              </a:rPr>
              <a:t>1. uren die je feitelijk gaat werken</a:t>
            </a:r>
          </a:p>
          <a:p>
            <a:r>
              <a:rPr lang="nl-NL" sz="1200" b="0" i="0" baseline="0">
                <a:solidFill>
                  <a:schemeClr val="dk1"/>
                </a:solidFill>
                <a:effectLst/>
                <a:latin typeface="+mn-lt"/>
                <a:ea typeface="+mn-ea"/>
                <a:cs typeface="+mn-cs"/>
              </a:rPr>
              <a:t>2. het salaris (de financiele tegemoetkoming") zoals je hiervoor gaat ontvangen</a:t>
            </a:r>
          </a:p>
          <a:p>
            <a:r>
              <a:rPr lang="nl-NL" sz="1200" b="0" i="0" baseline="0">
                <a:solidFill>
                  <a:schemeClr val="dk1"/>
                </a:solidFill>
                <a:effectLst/>
                <a:latin typeface="+mn-lt"/>
                <a:ea typeface="+mn-ea"/>
                <a:cs typeface="+mn-cs"/>
              </a:rPr>
              <a:t>3. de pensioenopbouw die je wilt hebben bij toepassing van de Regeling generatiebeleid</a:t>
            </a:r>
          </a:p>
          <a:p>
            <a:endParaRPr lang="nl-NL" sz="1200" b="0" i="0" baseline="0">
              <a:solidFill>
                <a:schemeClr val="dk1"/>
              </a:solidFill>
              <a:effectLst/>
              <a:latin typeface="+mn-lt"/>
              <a:ea typeface="+mn-ea"/>
              <a:cs typeface="+mn-cs"/>
            </a:endParaRPr>
          </a:p>
          <a:p>
            <a:r>
              <a:rPr lang="nl-NL" sz="1200" b="0" i="0" baseline="0">
                <a:solidFill>
                  <a:schemeClr val="dk1"/>
                </a:solidFill>
                <a:effectLst/>
                <a:latin typeface="+mn-lt"/>
                <a:ea typeface="+mn-ea"/>
                <a:cs typeface="+mn-cs"/>
              </a:rPr>
              <a:t>Deze onderdelen worden veelal weergegeven in %. Als voorbeeld; een regeling 80%, 90%, 100% betekent dat je 80% gaat werken van het </a:t>
            </a:r>
            <a:r>
              <a:rPr lang="nl-NL" sz="1100" b="0" i="0" baseline="0">
                <a:solidFill>
                  <a:schemeClr val="dk1"/>
                </a:solidFill>
                <a:effectLst/>
                <a:latin typeface="+mn-lt"/>
                <a:ea typeface="+mn-ea"/>
                <a:cs typeface="+mn-cs"/>
              </a:rPr>
              <a:t>huidige </a:t>
            </a:r>
            <a:r>
              <a:rPr lang="nl-NL" sz="1200" b="0" i="0" baseline="0">
                <a:solidFill>
                  <a:schemeClr val="dk1"/>
                </a:solidFill>
                <a:effectLst/>
                <a:latin typeface="+mn-lt"/>
                <a:ea typeface="+mn-ea"/>
                <a:cs typeface="+mn-cs"/>
              </a:rPr>
              <a:t>aantal uren, je hiervoor 90% betaald krijgt (en geen 80% dus) en je 100% (dus volledig) pensioenopbouw hebt. Bijvoorbeeld: je werkt nu 32 uur. Je gaat deelnemem aan de </a:t>
            </a:r>
            <a:r>
              <a:rPr lang="nl-NL" sz="1100" b="0" i="0" baseline="0">
                <a:solidFill>
                  <a:schemeClr val="dk1"/>
                </a:solidFill>
                <a:effectLst/>
                <a:latin typeface="+mn-lt"/>
                <a:ea typeface="+mn-ea"/>
                <a:cs typeface="+mn-cs"/>
              </a:rPr>
              <a:t>80%, 90%, 100% regeling. Dus je gaat 25,6 uur werken, je krijgt salaris voor 28,8 uur en je bouwt pensioen op als zou je 32 uur werken.</a:t>
            </a:r>
            <a:endParaRPr lang="nl-NL" sz="1200" b="0" i="0" baseline="0">
              <a:solidFill>
                <a:schemeClr val="dk1"/>
              </a:solidFill>
              <a:effectLst/>
              <a:latin typeface="+mn-lt"/>
              <a:ea typeface="+mn-ea"/>
              <a:cs typeface="+mn-cs"/>
            </a:endParaRPr>
          </a:p>
          <a:p>
            <a:endParaRPr lang="nl-NL" sz="1200" b="0" i="0" baseline="0">
              <a:solidFill>
                <a:schemeClr val="dk1"/>
              </a:solidFill>
              <a:effectLst/>
              <a:latin typeface="+mn-lt"/>
              <a:ea typeface="+mn-ea"/>
              <a:cs typeface="+mn-cs"/>
            </a:endParaRPr>
          </a:p>
          <a:p>
            <a:r>
              <a:rPr lang="nl-NL" sz="1200" b="0" i="0" baseline="0">
                <a:solidFill>
                  <a:schemeClr val="dk1"/>
                </a:solidFill>
                <a:effectLst/>
                <a:latin typeface="+mn-lt"/>
                <a:ea typeface="+mn-ea"/>
                <a:cs typeface="+mn-cs"/>
              </a:rPr>
              <a:t>Om het </a:t>
            </a:r>
            <a:r>
              <a:rPr lang="nl-NL" sz="1200">
                <a:solidFill>
                  <a:schemeClr val="dk1"/>
                </a:solidFill>
                <a:effectLst/>
                <a:latin typeface="+mn-lt"/>
                <a:ea typeface="+mn-ea"/>
                <a:cs typeface="+mn-cs"/>
              </a:rPr>
              <a:t>financiële</a:t>
            </a:r>
            <a:r>
              <a:rPr lang="nl-NL" sz="1200" b="0" i="0" baseline="0">
                <a:solidFill>
                  <a:schemeClr val="dk1"/>
                </a:solidFill>
                <a:effectLst/>
                <a:latin typeface="+mn-lt"/>
                <a:ea typeface="+mn-ea"/>
                <a:cs typeface="+mn-cs"/>
              </a:rPr>
              <a:t> inzicht te geven wat een </a:t>
            </a:r>
            <a:r>
              <a:rPr lang="nl-NL" sz="1200" b="0" i="1" baseline="0">
                <a:solidFill>
                  <a:schemeClr val="dk1"/>
                </a:solidFill>
                <a:effectLst/>
                <a:latin typeface="+mn-lt"/>
                <a:ea typeface="+mn-ea"/>
                <a:cs typeface="+mn-cs"/>
              </a:rPr>
              <a:t>Regeling generatiebeleid </a:t>
            </a:r>
            <a:r>
              <a:rPr lang="nl-NL" sz="1200" b="0" i="0" baseline="0">
                <a:solidFill>
                  <a:schemeClr val="dk1"/>
                </a:solidFill>
                <a:effectLst/>
                <a:latin typeface="+mn-lt"/>
                <a:ea typeface="+mn-ea"/>
                <a:cs typeface="+mn-cs"/>
              </a:rPr>
              <a:t>voor je betekent, vragen we je om hier je gewenste regeling in te voeren. Dit als percentage van je huidig aantal uren, salaris en pensioenopbouw.</a:t>
            </a:r>
          </a:p>
        </xdr:txBody>
      </xdr:sp>
      <xdr:pic>
        <xdr:nvPicPr>
          <xdr:cNvPr id="4" name="Afbeelding 3">
            <a:extLst>
              <a:ext uri="{FF2B5EF4-FFF2-40B4-BE49-F238E27FC236}">
                <a16:creationId xmlns:a16="http://schemas.microsoft.com/office/drawing/2014/main" id="{817F4514-17F7-42F6-BDF9-F60603489AF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168313" y="1092735"/>
            <a:ext cx="1367895" cy="681031"/>
          </a:xfrm>
          <a:prstGeom prst="rect">
            <a:avLst/>
          </a:prstGeom>
          <a:noFill/>
          <a:ln>
            <a:solidFill>
              <a:schemeClr val="accent1"/>
            </a:solidFill>
          </a:ln>
        </xdr:spPr>
      </xdr:pic>
    </xdr:grpSp>
    <xdr:clientData/>
  </xdr:twoCellAnchor>
  <xdr:twoCellAnchor editAs="absolute">
    <xdr:from>
      <xdr:col>1</xdr:col>
      <xdr:colOff>0</xdr:colOff>
      <xdr:row>1</xdr:row>
      <xdr:rowOff>0</xdr:rowOff>
    </xdr:from>
    <xdr:to>
      <xdr:col>16</xdr:col>
      <xdr:colOff>115366</xdr:colOff>
      <xdr:row>3</xdr:row>
      <xdr:rowOff>173546</xdr:rowOff>
    </xdr:to>
    <xdr:grpSp>
      <xdr:nvGrpSpPr>
        <xdr:cNvPr id="3" name="Groep 2">
          <a:extLst>
            <a:ext uri="{FF2B5EF4-FFF2-40B4-BE49-F238E27FC236}">
              <a16:creationId xmlns:a16="http://schemas.microsoft.com/office/drawing/2014/main" id="{49305969-4E2E-4E6D-86D7-359BF180316B}"/>
            </a:ext>
          </a:extLst>
        </xdr:cNvPr>
        <xdr:cNvGrpSpPr/>
      </xdr:nvGrpSpPr>
      <xdr:grpSpPr>
        <a:xfrm>
          <a:off x="731520" y="182880"/>
          <a:ext cx="10463326" cy="539306"/>
          <a:chOff x="952500" y="1164293"/>
          <a:chExt cx="10411891" cy="565024"/>
        </a:xfrm>
      </xdr:grpSpPr>
      <xdr:sp macro="" textlink="">
        <xdr:nvSpPr>
          <xdr:cNvPr id="15" name="Rechthoek: afgeronde hoeken 14">
            <a:hlinkClick xmlns:r="http://schemas.openxmlformats.org/officeDocument/2006/relationships" r:id="rId2" tooltip="Start"/>
            <a:extLst>
              <a:ext uri="{FF2B5EF4-FFF2-40B4-BE49-F238E27FC236}">
                <a16:creationId xmlns:a16="http://schemas.microsoft.com/office/drawing/2014/main" id="{F9D76734-BA29-081C-0B85-09B0597C0E4A}"/>
              </a:ext>
            </a:extLst>
          </xdr:cNvPr>
          <xdr:cNvSpPr/>
        </xdr:nvSpPr>
        <xdr:spPr>
          <a:xfrm>
            <a:off x="952500" y="1164293"/>
            <a:ext cx="1069672" cy="549329"/>
          </a:xfrm>
          <a:prstGeom prst="roundRect">
            <a:avLst/>
          </a:prstGeom>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l-NL" sz="1100"/>
              <a:t>Start</a:t>
            </a:r>
          </a:p>
        </xdr:txBody>
      </xdr:sp>
      <xdr:sp macro="" textlink="">
        <xdr:nvSpPr>
          <xdr:cNvPr id="16" name="Rechthoek: afgeronde hoeken 15">
            <a:hlinkClick xmlns:r="http://schemas.openxmlformats.org/officeDocument/2006/relationships" r:id="rId3" tooltip="De regeling uitgelegd"/>
            <a:extLst>
              <a:ext uri="{FF2B5EF4-FFF2-40B4-BE49-F238E27FC236}">
                <a16:creationId xmlns:a16="http://schemas.microsoft.com/office/drawing/2014/main" id="{CF043CE9-26C2-4F0A-80DC-1E16041A0A66}"/>
              </a:ext>
            </a:extLst>
          </xdr:cNvPr>
          <xdr:cNvSpPr/>
        </xdr:nvSpPr>
        <xdr:spPr>
          <a:xfrm>
            <a:off x="2061817" y="1179988"/>
            <a:ext cx="1256020" cy="549329"/>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l-NL" sz="1100"/>
              <a:t>De regeling uitgelegd</a:t>
            </a:r>
          </a:p>
        </xdr:txBody>
      </xdr:sp>
      <xdr:sp macro="" textlink="">
        <xdr:nvSpPr>
          <xdr:cNvPr id="17" name="Rechthoek: afgeronde hoeken 16">
            <a:hlinkClick xmlns:r="http://schemas.openxmlformats.org/officeDocument/2006/relationships" r:id="rId4" tooltip="Gevolgen van deelname"/>
            <a:extLst>
              <a:ext uri="{FF2B5EF4-FFF2-40B4-BE49-F238E27FC236}">
                <a16:creationId xmlns:a16="http://schemas.microsoft.com/office/drawing/2014/main" id="{7307A560-49AE-394E-3A55-39690CD8814F}"/>
              </a:ext>
            </a:extLst>
          </xdr:cNvPr>
          <xdr:cNvSpPr/>
        </xdr:nvSpPr>
        <xdr:spPr>
          <a:xfrm>
            <a:off x="3352006" y="1172634"/>
            <a:ext cx="1459622" cy="5504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l-NL" sz="1100"/>
              <a:t>Gevolgen van deelname</a:t>
            </a:r>
          </a:p>
        </xdr:txBody>
      </xdr:sp>
      <xdr:sp macro="" textlink="">
        <xdr:nvSpPr>
          <xdr:cNvPr id="18" name="Rechthoek: afgeronde hoeken 17">
            <a:hlinkClick xmlns:r="http://schemas.openxmlformats.org/officeDocument/2006/relationships" r:id="rId5" tooltip="De regeling"/>
            <a:extLst>
              <a:ext uri="{FF2B5EF4-FFF2-40B4-BE49-F238E27FC236}">
                <a16:creationId xmlns:a16="http://schemas.microsoft.com/office/drawing/2014/main" id="{32E4A16D-3D53-3568-CC7C-44CCB020883F}"/>
              </a:ext>
            </a:extLst>
          </xdr:cNvPr>
          <xdr:cNvSpPr/>
        </xdr:nvSpPr>
        <xdr:spPr>
          <a:xfrm>
            <a:off x="4861767" y="1174876"/>
            <a:ext cx="1256020" cy="549329"/>
          </a:xfrm>
          <a:prstGeom prst="roundRect">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ctr"/>
            <a:r>
              <a:rPr lang="nl-NL" sz="1100">
                <a:solidFill>
                  <a:sysClr val="windowText" lastClr="000000"/>
                </a:solidFill>
              </a:rPr>
              <a:t>De regeling </a:t>
            </a:r>
          </a:p>
        </xdr:txBody>
      </xdr:sp>
      <xdr:sp macro="" textlink="">
        <xdr:nvSpPr>
          <xdr:cNvPr id="19" name="Rechthoek: afgeronde hoeken 18">
            <a:hlinkClick xmlns:r="http://schemas.openxmlformats.org/officeDocument/2006/relationships" r:id="rId6" tooltip="Kan ik deelnemen?"/>
            <a:extLst>
              <a:ext uri="{FF2B5EF4-FFF2-40B4-BE49-F238E27FC236}">
                <a16:creationId xmlns:a16="http://schemas.microsoft.com/office/drawing/2014/main" id="{DBCFC280-D0CC-D20D-BAC8-0A3D5EB28118}"/>
              </a:ext>
            </a:extLst>
          </xdr:cNvPr>
          <xdr:cNvSpPr/>
        </xdr:nvSpPr>
        <xdr:spPr>
          <a:xfrm>
            <a:off x="6166972" y="1174876"/>
            <a:ext cx="1256020" cy="549329"/>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l-NL" sz="1100"/>
              <a:t>Kan</a:t>
            </a:r>
            <a:r>
              <a:rPr lang="nl-NL" sz="1100" baseline="0"/>
              <a:t> ik deelnemen?</a:t>
            </a:r>
            <a:endParaRPr lang="nl-NL" sz="1100"/>
          </a:p>
        </xdr:txBody>
      </xdr:sp>
      <xdr:sp macro="" textlink="">
        <xdr:nvSpPr>
          <xdr:cNvPr id="21" name="Rechthoek: afgeronde hoeken 20">
            <a:hlinkClick xmlns:r="http://schemas.openxmlformats.org/officeDocument/2006/relationships" r:id="rId7" tooltip="Mijn gegevens"/>
            <a:extLst>
              <a:ext uri="{FF2B5EF4-FFF2-40B4-BE49-F238E27FC236}">
                <a16:creationId xmlns:a16="http://schemas.microsoft.com/office/drawing/2014/main" id="{B935FC40-A12B-A0CB-58BA-50403AD302F1}"/>
              </a:ext>
            </a:extLst>
          </xdr:cNvPr>
          <xdr:cNvSpPr/>
        </xdr:nvSpPr>
        <xdr:spPr>
          <a:xfrm>
            <a:off x="7466672" y="1179359"/>
            <a:ext cx="1256020" cy="549329"/>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l-NL" sz="1100"/>
              <a:t>Mijn gegevens</a:t>
            </a:r>
          </a:p>
        </xdr:txBody>
      </xdr:sp>
      <xdr:sp macro="" textlink="">
        <xdr:nvSpPr>
          <xdr:cNvPr id="22" name="Rechthoek: afgeronde hoeken 21">
            <a:hlinkClick xmlns:r="http://schemas.openxmlformats.org/officeDocument/2006/relationships" r:id="rId8" tooltip="Inzicht"/>
            <a:extLst>
              <a:ext uri="{FF2B5EF4-FFF2-40B4-BE49-F238E27FC236}">
                <a16:creationId xmlns:a16="http://schemas.microsoft.com/office/drawing/2014/main" id="{E5C1D29F-3A03-7B8B-6F0C-6919D07096A3}"/>
              </a:ext>
            </a:extLst>
          </xdr:cNvPr>
          <xdr:cNvSpPr/>
        </xdr:nvSpPr>
        <xdr:spPr>
          <a:xfrm>
            <a:off x="8773414" y="1175504"/>
            <a:ext cx="1281141" cy="549329"/>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l-NL" sz="1100"/>
              <a:t>Inzicht</a:t>
            </a:r>
          </a:p>
        </xdr:txBody>
      </xdr:sp>
      <xdr:sp macro="" textlink="">
        <xdr:nvSpPr>
          <xdr:cNvPr id="23" name="Rechthoek: afgeronde hoeken 22">
            <a:hlinkClick xmlns:r="http://schemas.openxmlformats.org/officeDocument/2006/relationships" r:id="rId9" tooltip="Mijn loopbaanpad"/>
            <a:extLst>
              <a:ext uri="{FF2B5EF4-FFF2-40B4-BE49-F238E27FC236}">
                <a16:creationId xmlns:a16="http://schemas.microsoft.com/office/drawing/2014/main" id="{B1CEF54F-29CE-C7BE-3FAA-E9B0C17B594E}"/>
              </a:ext>
            </a:extLst>
          </xdr:cNvPr>
          <xdr:cNvSpPr/>
        </xdr:nvSpPr>
        <xdr:spPr>
          <a:xfrm>
            <a:off x="10108371" y="1172633"/>
            <a:ext cx="1256020" cy="5504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l-NL" sz="1100"/>
              <a:t>Mijn loopbaandpad</a:t>
            </a:r>
          </a:p>
        </xdr:txBody>
      </xdr:sp>
    </xdr:grpSp>
    <xdr:clientData/>
  </xdr:twoCellAnchor>
  <xdr:twoCellAnchor>
    <xdr:from>
      <xdr:col>5</xdr:col>
      <xdr:colOff>533400</xdr:colOff>
      <xdr:row>32</xdr:row>
      <xdr:rowOff>0</xdr:rowOff>
    </xdr:from>
    <xdr:to>
      <xdr:col>7</xdr:col>
      <xdr:colOff>304800</xdr:colOff>
      <xdr:row>34</xdr:row>
      <xdr:rowOff>57150</xdr:rowOff>
    </xdr:to>
    <xdr:sp macro="" textlink="">
      <xdr:nvSpPr>
        <xdr:cNvPr id="5" name="Rechthoek: afgeronde hoeken 4">
          <a:hlinkClick xmlns:r="http://schemas.openxmlformats.org/officeDocument/2006/relationships" r:id="rId6" tooltip="Verder"/>
          <a:extLst>
            <a:ext uri="{FF2B5EF4-FFF2-40B4-BE49-F238E27FC236}">
              <a16:creationId xmlns:a16="http://schemas.microsoft.com/office/drawing/2014/main" id="{94392161-A3DE-46EF-9DE3-DB7CADA7DDC8}"/>
            </a:ext>
          </a:extLst>
        </xdr:cNvPr>
        <xdr:cNvSpPr/>
      </xdr:nvSpPr>
      <xdr:spPr>
        <a:xfrm>
          <a:off x="5133975" y="5791200"/>
          <a:ext cx="1066800" cy="4191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l-NL" sz="1100"/>
            <a:t>VERDER </a:t>
          </a:r>
          <a:r>
            <a:rPr lang="nl-NL" sz="1100" baseline="0"/>
            <a:t> &gt;</a:t>
          </a:r>
          <a:endParaRPr lang="nl-NL" sz="1100"/>
        </a:p>
      </xdr:txBody>
    </xdr:sp>
    <xdr:clientData/>
  </xdr:twoCellAnchor>
  <xdr:twoCellAnchor>
    <xdr:from>
      <xdr:col>4</xdr:col>
      <xdr:colOff>0</xdr:colOff>
      <xdr:row>32</xdr:row>
      <xdr:rowOff>0</xdr:rowOff>
    </xdr:from>
    <xdr:to>
      <xdr:col>5</xdr:col>
      <xdr:colOff>419100</xdr:colOff>
      <xdr:row>34</xdr:row>
      <xdr:rowOff>57150</xdr:rowOff>
    </xdr:to>
    <xdr:sp macro="" textlink="">
      <xdr:nvSpPr>
        <xdr:cNvPr id="6" name="Rechthoek: afgeronde hoeken 5">
          <a:hlinkClick xmlns:r="http://schemas.openxmlformats.org/officeDocument/2006/relationships" r:id="rId4" tooltip="Terug"/>
          <a:extLst>
            <a:ext uri="{FF2B5EF4-FFF2-40B4-BE49-F238E27FC236}">
              <a16:creationId xmlns:a16="http://schemas.microsoft.com/office/drawing/2014/main" id="{29638C73-F700-4224-BD6C-E15C33CC8DE1}"/>
            </a:ext>
          </a:extLst>
        </xdr:cNvPr>
        <xdr:cNvSpPr/>
      </xdr:nvSpPr>
      <xdr:spPr>
        <a:xfrm>
          <a:off x="3952875" y="5791200"/>
          <a:ext cx="1066800" cy="4191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l-NL" sz="1100"/>
            <a:t>&lt;  TERUG</a:t>
          </a:r>
        </a:p>
      </xdr:txBody>
    </xdr:sp>
    <xdr:clientData/>
  </xdr:twoCellAnchor>
  <xdr:twoCellAnchor editAs="absolute">
    <xdr:from>
      <xdr:col>16</xdr:col>
      <xdr:colOff>171450</xdr:colOff>
      <xdr:row>1</xdr:row>
      <xdr:rowOff>15240</xdr:rowOff>
    </xdr:from>
    <xdr:to>
      <xdr:col>18</xdr:col>
      <xdr:colOff>172561</xdr:colOff>
      <xdr:row>3</xdr:row>
      <xdr:rowOff>171231</xdr:rowOff>
    </xdr:to>
    <xdr:sp macro="" textlink="">
      <xdr:nvSpPr>
        <xdr:cNvPr id="2" name="Rechthoek: afgeronde hoeken 1">
          <a:hlinkClick xmlns:r="http://schemas.openxmlformats.org/officeDocument/2006/relationships" r:id="rId10" tooltip="Nuttig links"/>
          <a:extLst>
            <a:ext uri="{FF2B5EF4-FFF2-40B4-BE49-F238E27FC236}">
              <a16:creationId xmlns:a16="http://schemas.microsoft.com/office/drawing/2014/main" id="{59340D6A-BA47-4062-A770-8513B85EA11A}"/>
            </a:ext>
          </a:extLst>
        </xdr:cNvPr>
        <xdr:cNvSpPr/>
      </xdr:nvSpPr>
      <xdr:spPr>
        <a:xfrm>
          <a:off x="11182350" y="200025"/>
          <a:ext cx="1215549" cy="555089"/>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l-NL" sz="1100"/>
            <a:t>Nuttige</a:t>
          </a:r>
          <a:r>
            <a:rPr lang="nl-NL" sz="1100" baseline="0"/>
            <a:t> links</a:t>
          </a:r>
          <a:endParaRPr lang="nl-NL"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9525</xdr:colOff>
      <xdr:row>5</xdr:row>
      <xdr:rowOff>69852</xdr:rowOff>
    </xdr:from>
    <xdr:to>
      <xdr:col>18</xdr:col>
      <xdr:colOff>63500</xdr:colOff>
      <xdr:row>14</xdr:row>
      <xdr:rowOff>142875</xdr:rowOff>
    </xdr:to>
    <xdr:grpSp>
      <xdr:nvGrpSpPr>
        <xdr:cNvPr id="24" name="Groep 23">
          <a:extLst>
            <a:ext uri="{FF2B5EF4-FFF2-40B4-BE49-F238E27FC236}">
              <a16:creationId xmlns:a16="http://schemas.microsoft.com/office/drawing/2014/main" id="{13FBD704-C4E3-077A-9A99-571A16D8A1F9}"/>
            </a:ext>
          </a:extLst>
        </xdr:cNvPr>
        <xdr:cNvGrpSpPr/>
      </xdr:nvGrpSpPr>
      <xdr:grpSpPr>
        <a:xfrm>
          <a:off x="741045" y="984252"/>
          <a:ext cx="13762355" cy="1718943"/>
          <a:chOff x="729192" y="1022352"/>
          <a:chExt cx="13621808" cy="1787523"/>
        </a:xfrm>
      </xdr:grpSpPr>
      <xdr:sp macro="" textlink="">
        <xdr:nvSpPr>
          <xdr:cNvPr id="22" name="Tekstvak 1">
            <a:extLst>
              <a:ext uri="{FF2B5EF4-FFF2-40B4-BE49-F238E27FC236}">
                <a16:creationId xmlns:a16="http://schemas.microsoft.com/office/drawing/2014/main" id="{46BAC842-B2CB-426F-B470-8E964AE139C9}"/>
              </a:ext>
            </a:extLst>
          </xdr:cNvPr>
          <xdr:cNvSpPr txBox="1"/>
        </xdr:nvSpPr>
        <xdr:spPr>
          <a:xfrm>
            <a:off x="729192" y="1022352"/>
            <a:ext cx="13621808" cy="1787523"/>
          </a:xfrm>
          <a:prstGeom prst="rect">
            <a:avLst/>
          </a:prstGeom>
          <a:ln>
            <a:solidFill>
              <a:srgbClr val="FFC000"/>
            </a:solidFill>
          </a:ln>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t"/>
          <a:lstStyle/>
          <a:p>
            <a:r>
              <a:rPr lang="nl-NL" sz="1600" b="1">
                <a:solidFill>
                  <a:schemeClr val="accent1">
                    <a:lumMod val="75000"/>
                  </a:schemeClr>
                </a:solidFill>
                <a:latin typeface="+mn-lt"/>
                <a:ea typeface="+mn-ea"/>
                <a:cs typeface="+mn-cs"/>
              </a:rPr>
              <a:t>De Regeling generatiebeleid van de Cao Ziekenhuizen </a:t>
            </a:r>
          </a:p>
          <a:p>
            <a:endParaRPr lang="nl-NL" sz="2000" b="1">
              <a:solidFill>
                <a:schemeClr val="accent1">
                  <a:lumMod val="75000"/>
                </a:schemeClr>
              </a:solidFill>
              <a:latin typeface="+mn-lt"/>
              <a:ea typeface="+mn-ea"/>
              <a:cs typeface="+mn-cs"/>
            </a:endParaRPr>
          </a:p>
          <a:p>
            <a:r>
              <a:rPr lang="nl-NL" sz="1400" b="0" i="1">
                <a:solidFill>
                  <a:schemeClr val="accent1">
                    <a:lumMod val="75000"/>
                  </a:schemeClr>
                </a:solidFill>
                <a:latin typeface="+mn-lt"/>
                <a:ea typeface="+mn-ea"/>
                <a:cs typeface="+mn-cs"/>
              </a:rPr>
              <a:t>Kan ik deelnemen aan de Regeling generatiebeleid?</a:t>
            </a:r>
            <a:endParaRPr lang="nl-NL" sz="1400" b="0" i="1" baseline="0">
              <a:solidFill>
                <a:schemeClr val="accent1">
                  <a:lumMod val="75000"/>
                </a:schemeClr>
              </a:solidFill>
              <a:latin typeface="+mn-lt"/>
              <a:ea typeface="+mn-ea"/>
              <a:cs typeface="+mn-cs"/>
            </a:endParaRPr>
          </a:p>
          <a:p>
            <a:r>
              <a:rPr lang="nl-NL" sz="1200" b="0" i="0" baseline="0">
                <a:solidFill>
                  <a:schemeClr val="dk1"/>
                </a:solidFill>
                <a:effectLst/>
                <a:latin typeface="+mn-lt"/>
                <a:ea typeface="+mn-ea"/>
                <a:cs typeface="+mn-cs"/>
              </a:rPr>
              <a:t>Je hebt hiervoor aangegeven welke regeling voor jou mogelijk passend is. </a:t>
            </a:r>
          </a:p>
          <a:p>
            <a:endParaRPr lang="nl-NL" sz="1200" b="0" i="0" baseline="0">
              <a:solidFill>
                <a:schemeClr val="dk1"/>
              </a:solidFill>
              <a:effectLst/>
              <a:latin typeface="+mn-lt"/>
              <a:ea typeface="+mn-ea"/>
              <a:cs typeface="+mn-cs"/>
            </a:endParaRPr>
          </a:p>
          <a:p>
            <a:r>
              <a:rPr lang="nl-NL" sz="1200" b="0" i="0" baseline="0">
                <a:solidFill>
                  <a:schemeClr val="dk1"/>
                </a:solidFill>
                <a:effectLst/>
                <a:latin typeface="+mn-lt"/>
                <a:ea typeface="+mn-ea"/>
                <a:cs typeface="+mn-cs"/>
              </a:rPr>
              <a:t>De volgende stap is om te toetsen of je daadwerkelijk kunt deelnemen aan de regeling. Kortom, voldoe je aan de voorwaarden die de cao stelt? Om dat te bepalen vragen we je om de volgende vragen te beantwoorden.</a:t>
            </a:r>
          </a:p>
        </xdr:txBody>
      </xdr:sp>
      <xdr:pic>
        <xdr:nvPicPr>
          <xdr:cNvPr id="3" name="Afbeelding 2">
            <a:extLst>
              <a:ext uri="{FF2B5EF4-FFF2-40B4-BE49-F238E27FC236}">
                <a16:creationId xmlns:a16="http://schemas.microsoft.com/office/drawing/2014/main" id="{74BDC150-86CE-48D2-8CCD-36E2D7C7CA19}"/>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92075" y="1139825"/>
            <a:ext cx="1367896" cy="681031"/>
          </a:xfrm>
          <a:prstGeom prst="rect">
            <a:avLst/>
          </a:prstGeom>
          <a:noFill/>
          <a:ln>
            <a:solidFill>
              <a:schemeClr val="accent1"/>
            </a:solidFill>
          </a:ln>
        </xdr:spPr>
      </xdr:pic>
    </xdr:grpSp>
    <xdr:clientData/>
  </xdr:twoCellAnchor>
  <xdr:twoCellAnchor editAs="absolute">
    <xdr:from>
      <xdr:col>1</xdr:col>
      <xdr:colOff>0</xdr:colOff>
      <xdr:row>1</xdr:row>
      <xdr:rowOff>0</xdr:rowOff>
    </xdr:from>
    <xdr:to>
      <xdr:col>12</xdr:col>
      <xdr:colOff>553516</xdr:colOff>
      <xdr:row>3</xdr:row>
      <xdr:rowOff>173546</xdr:rowOff>
    </xdr:to>
    <xdr:grpSp>
      <xdr:nvGrpSpPr>
        <xdr:cNvPr id="4" name="Groep 3">
          <a:extLst>
            <a:ext uri="{FF2B5EF4-FFF2-40B4-BE49-F238E27FC236}">
              <a16:creationId xmlns:a16="http://schemas.microsoft.com/office/drawing/2014/main" id="{092B6355-FC53-4BA0-A697-BDA850BFB4F3}"/>
            </a:ext>
          </a:extLst>
        </xdr:cNvPr>
        <xdr:cNvGrpSpPr/>
      </xdr:nvGrpSpPr>
      <xdr:grpSpPr>
        <a:xfrm>
          <a:off x="731520" y="182880"/>
          <a:ext cx="10604296" cy="539306"/>
          <a:chOff x="952500" y="1164293"/>
          <a:chExt cx="10411891" cy="565024"/>
        </a:xfrm>
      </xdr:grpSpPr>
      <xdr:sp macro="" textlink="">
        <xdr:nvSpPr>
          <xdr:cNvPr id="5" name="Rechthoek: afgeronde hoeken 4">
            <a:hlinkClick xmlns:r="http://schemas.openxmlformats.org/officeDocument/2006/relationships" r:id="rId2" tooltip="Start"/>
            <a:extLst>
              <a:ext uri="{FF2B5EF4-FFF2-40B4-BE49-F238E27FC236}">
                <a16:creationId xmlns:a16="http://schemas.microsoft.com/office/drawing/2014/main" id="{EF50651E-5EB6-8021-66D5-626B913DECBB}"/>
              </a:ext>
            </a:extLst>
          </xdr:cNvPr>
          <xdr:cNvSpPr/>
        </xdr:nvSpPr>
        <xdr:spPr>
          <a:xfrm>
            <a:off x="952500" y="1164293"/>
            <a:ext cx="1069672" cy="549329"/>
          </a:xfrm>
          <a:prstGeom prst="roundRect">
            <a:avLst/>
          </a:prstGeom>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l-NL" sz="1100"/>
              <a:t>Start</a:t>
            </a:r>
          </a:p>
        </xdr:txBody>
      </xdr:sp>
      <xdr:sp macro="" textlink="">
        <xdr:nvSpPr>
          <xdr:cNvPr id="8" name="Rechthoek: afgeronde hoeken 7">
            <a:hlinkClick xmlns:r="http://schemas.openxmlformats.org/officeDocument/2006/relationships" r:id="rId3" tooltip="De regeling uitgelegd"/>
            <a:extLst>
              <a:ext uri="{FF2B5EF4-FFF2-40B4-BE49-F238E27FC236}">
                <a16:creationId xmlns:a16="http://schemas.microsoft.com/office/drawing/2014/main" id="{B4B86A9B-E37A-0A60-732A-3F7322FCFC08}"/>
              </a:ext>
            </a:extLst>
          </xdr:cNvPr>
          <xdr:cNvSpPr/>
        </xdr:nvSpPr>
        <xdr:spPr>
          <a:xfrm>
            <a:off x="2061817" y="1179988"/>
            <a:ext cx="1256020" cy="549329"/>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l-NL" sz="1100"/>
              <a:t>De regeling uitgelegd</a:t>
            </a:r>
          </a:p>
        </xdr:txBody>
      </xdr:sp>
      <xdr:sp macro="" textlink="">
        <xdr:nvSpPr>
          <xdr:cNvPr id="10" name="Rechthoek: afgeronde hoeken 9">
            <a:hlinkClick xmlns:r="http://schemas.openxmlformats.org/officeDocument/2006/relationships" r:id="rId4" tooltip="Gevolgen van deelname"/>
            <a:extLst>
              <a:ext uri="{FF2B5EF4-FFF2-40B4-BE49-F238E27FC236}">
                <a16:creationId xmlns:a16="http://schemas.microsoft.com/office/drawing/2014/main" id="{DB38F3A5-D1A6-893A-F414-C7CDCC57F37D}"/>
              </a:ext>
            </a:extLst>
          </xdr:cNvPr>
          <xdr:cNvSpPr/>
        </xdr:nvSpPr>
        <xdr:spPr>
          <a:xfrm>
            <a:off x="3352006" y="1172634"/>
            <a:ext cx="1459622" cy="5504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l-NL" sz="1100"/>
              <a:t>Gevolgen van deelname</a:t>
            </a:r>
          </a:p>
        </xdr:txBody>
      </xdr:sp>
      <xdr:sp macro="" textlink="">
        <xdr:nvSpPr>
          <xdr:cNvPr id="11" name="Rechthoek: afgeronde hoeken 10">
            <a:hlinkClick xmlns:r="http://schemas.openxmlformats.org/officeDocument/2006/relationships" r:id="rId5" tooltip="De regeling"/>
            <a:extLst>
              <a:ext uri="{FF2B5EF4-FFF2-40B4-BE49-F238E27FC236}">
                <a16:creationId xmlns:a16="http://schemas.microsoft.com/office/drawing/2014/main" id="{9DBECAE5-E7B3-0129-65E1-876DFDB064D5}"/>
              </a:ext>
            </a:extLst>
          </xdr:cNvPr>
          <xdr:cNvSpPr/>
        </xdr:nvSpPr>
        <xdr:spPr>
          <a:xfrm>
            <a:off x="4861767" y="1174876"/>
            <a:ext cx="1256020" cy="549329"/>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l-NL" sz="1100"/>
              <a:t>De regeling </a:t>
            </a:r>
          </a:p>
        </xdr:txBody>
      </xdr:sp>
      <xdr:sp macro="" textlink="">
        <xdr:nvSpPr>
          <xdr:cNvPr id="19" name="Rechthoek: afgeronde hoeken 18">
            <a:hlinkClick xmlns:r="http://schemas.openxmlformats.org/officeDocument/2006/relationships" r:id="rId6" tooltip="Kan ik deelnemen?"/>
            <a:extLst>
              <a:ext uri="{FF2B5EF4-FFF2-40B4-BE49-F238E27FC236}">
                <a16:creationId xmlns:a16="http://schemas.microsoft.com/office/drawing/2014/main" id="{C8C81B7F-746E-E9EE-2348-B6460BF1A8F3}"/>
              </a:ext>
            </a:extLst>
          </xdr:cNvPr>
          <xdr:cNvSpPr/>
        </xdr:nvSpPr>
        <xdr:spPr>
          <a:xfrm>
            <a:off x="6166972" y="1174876"/>
            <a:ext cx="1256020" cy="549329"/>
          </a:xfrm>
          <a:prstGeom prst="roundRect">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ctr"/>
            <a:r>
              <a:rPr lang="nl-NL" sz="1100">
                <a:solidFill>
                  <a:sysClr val="windowText" lastClr="000000"/>
                </a:solidFill>
              </a:rPr>
              <a:t>Kan</a:t>
            </a:r>
            <a:r>
              <a:rPr lang="nl-NL" sz="1100" baseline="0">
                <a:solidFill>
                  <a:sysClr val="windowText" lastClr="000000"/>
                </a:solidFill>
              </a:rPr>
              <a:t> ik deelnemen?</a:t>
            </a:r>
            <a:endParaRPr lang="nl-NL" sz="1100">
              <a:solidFill>
                <a:sysClr val="windowText" lastClr="000000"/>
              </a:solidFill>
            </a:endParaRPr>
          </a:p>
        </xdr:txBody>
      </xdr:sp>
      <xdr:sp macro="" textlink="">
        <xdr:nvSpPr>
          <xdr:cNvPr id="20" name="Rechthoek: afgeronde hoeken 19">
            <a:hlinkClick xmlns:r="http://schemas.openxmlformats.org/officeDocument/2006/relationships" r:id="rId7" tooltip="Mijn gegevens"/>
            <a:extLst>
              <a:ext uri="{FF2B5EF4-FFF2-40B4-BE49-F238E27FC236}">
                <a16:creationId xmlns:a16="http://schemas.microsoft.com/office/drawing/2014/main" id="{2176BE14-5675-4340-5F6E-23E7E111954A}"/>
              </a:ext>
            </a:extLst>
          </xdr:cNvPr>
          <xdr:cNvSpPr/>
        </xdr:nvSpPr>
        <xdr:spPr>
          <a:xfrm>
            <a:off x="7466672" y="1179359"/>
            <a:ext cx="1256020" cy="549329"/>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l-NL" sz="1100"/>
              <a:t>Mijn gegevens</a:t>
            </a:r>
          </a:p>
        </xdr:txBody>
      </xdr:sp>
      <xdr:sp macro="" textlink="">
        <xdr:nvSpPr>
          <xdr:cNvPr id="21" name="Rechthoek: afgeronde hoeken 20">
            <a:hlinkClick xmlns:r="http://schemas.openxmlformats.org/officeDocument/2006/relationships" r:id="rId8" tooltip="Inzicht"/>
            <a:extLst>
              <a:ext uri="{FF2B5EF4-FFF2-40B4-BE49-F238E27FC236}">
                <a16:creationId xmlns:a16="http://schemas.microsoft.com/office/drawing/2014/main" id="{47A82B69-1680-B3D8-B05B-9CD6ADA74AF7}"/>
              </a:ext>
            </a:extLst>
          </xdr:cNvPr>
          <xdr:cNvSpPr/>
        </xdr:nvSpPr>
        <xdr:spPr>
          <a:xfrm>
            <a:off x="8773414" y="1175504"/>
            <a:ext cx="1281141" cy="549329"/>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l-NL" sz="1100"/>
              <a:t>Inzicht</a:t>
            </a:r>
          </a:p>
        </xdr:txBody>
      </xdr:sp>
      <xdr:sp macro="" textlink="">
        <xdr:nvSpPr>
          <xdr:cNvPr id="23" name="Rechthoek: afgeronde hoeken 22">
            <a:hlinkClick xmlns:r="http://schemas.openxmlformats.org/officeDocument/2006/relationships" r:id="rId9" tooltip="Mijn loopbaanpad"/>
            <a:extLst>
              <a:ext uri="{FF2B5EF4-FFF2-40B4-BE49-F238E27FC236}">
                <a16:creationId xmlns:a16="http://schemas.microsoft.com/office/drawing/2014/main" id="{2B0EE2CF-CA6F-8B53-B9D9-D0FC8DEFDBE3}"/>
              </a:ext>
            </a:extLst>
          </xdr:cNvPr>
          <xdr:cNvSpPr/>
        </xdr:nvSpPr>
        <xdr:spPr>
          <a:xfrm>
            <a:off x="10108371" y="1172633"/>
            <a:ext cx="1256020" cy="5504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l-NL" sz="1100"/>
              <a:t>Mijn loopbaandpad</a:t>
            </a:r>
          </a:p>
        </xdr:txBody>
      </xdr:sp>
    </xdr:grpSp>
    <xdr:clientData/>
  </xdr:twoCellAnchor>
  <xdr:twoCellAnchor>
    <xdr:from>
      <xdr:col>4</xdr:col>
      <xdr:colOff>733425</xdr:colOff>
      <xdr:row>48</xdr:row>
      <xdr:rowOff>85725</xdr:rowOff>
    </xdr:from>
    <xdr:to>
      <xdr:col>6</xdr:col>
      <xdr:colOff>142875</xdr:colOff>
      <xdr:row>50</xdr:row>
      <xdr:rowOff>142875</xdr:rowOff>
    </xdr:to>
    <xdr:sp macro="" textlink="">
      <xdr:nvSpPr>
        <xdr:cNvPr id="2" name="Rechthoek: afgeronde hoeken 1">
          <a:hlinkClick xmlns:r="http://schemas.openxmlformats.org/officeDocument/2006/relationships" r:id="rId7" tooltip="Verder"/>
          <a:extLst>
            <a:ext uri="{FF2B5EF4-FFF2-40B4-BE49-F238E27FC236}">
              <a16:creationId xmlns:a16="http://schemas.microsoft.com/office/drawing/2014/main" id="{DC826EE8-914C-E763-5BE9-66A03247C135}"/>
            </a:ext>
          </a:extLst>
        </xdr:cNvPr>
        <xdr:cNvSpPr/>
      </xdr:nvSpPr>
      <xdr:spPr>
        <a:xfrm>
          <a:off x="5229225" y="8534400"/>
          <a:ext cx="1066800" cy="4191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l-NL" sz="1100"/>
            <a:t>VERDER </a:t>
          </a:r>
          <a:r>
            <a:rPr lang="nl-NL" sz="1100" baseline="0"/>
            <a:t> &gt;</a:t>
          </a:r>
          <a:endParaRPr lang="nl-NL" sz="1100"/>
        </a:p>
      </xdr:txBody>
    </xdr:sp>
    <xdr:clientData/>
  </xdr:twoCellAnchor>
  <xdr:twoCellAnchor>
    <xdr:from>
      <xdr:col>3</xdr:col>
      <xdr:colOff>295275</xdr:colOff>
      <xdr:row>48</xdr:row>
      <xdr:rowOff>85725</xdr:rowOff>
    </xdr:from>
    <xdr:to>
      <xdr:col>4</xdr:col>
      <xdr:colOff>619125</xdr:colOff>
      <xdr:row>50</xdr:row>
      <xdr:rowOff>142875</xdr:rowOff>
    </xdr:to>
    <xdr:sp macro="" textlink="">
      <xdr:nvSpPr>
        <xdr:cNvPr id="6" name="Rechthoek: afgeronde hoeken 5">
          <a:hlinkClick xmlns:r="http://schemas.openxmlformats.org/officeDocument/2006/relationships" r:id="rId5" tooltip="Terug"/>
          <a:extLst>
            <a:ext uri="{FF2B5EF4-FFF2-40B4-BE49-F238E27FC236}">
              <a16:creationId xmlns:a16="http://schemas.microsoft.com/office/drawing/2014/main" id="{79F4B273-34BA-47DF-9B45-E875D5D1DE03}"/>
            </a:ext>
          </a:extLst>
        </xdr:cNvPr>
        <xdr:cNvSpPr/>
      </xdr:nvSpPr>
      <xdr:spPr>
        <a:xfrm>
          <a:off x="4048125" y="8534400"/>
          <a:ext cx="1066800" cy="4191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l-NL" sz="1100"/>
            <a:t>&lt;  TERUG</a:t>
          </a:r>
        </a:p>
      </xdr:txBody>
    </xdr:sp>
    <xdr:clientData/>
  </xdr:twoCellAnchor>
  <xdr:twoCellAnchor editAs="absolute">
    <xdr:from>
      <xdr:col>12</xdr:col>
      <xdr:colOff>588645</xdr:colOff>
      <xdr:row>1</xdr:row>
      <xdr:rowOff>15240</xdr:rowOff>
    </xdr:from>
    <xdr:to>
      <xdr:col>14</xdr:col>
      <xdr:colOff>589756</xdr:colOff>
      <xdr:row>3</xdr:row>
      <xdr:rowOff>171231</xdr:rowOff>
    </xdr:to>
    <xdr:sp macro="" textlink="">
      <xdr:nvSpPr>
        <xdr:cNvPr id="7" name="Rechthoek: afgeronde hoeken 6">
          <a:hlinkClick xmlns:r="http://schemas.openxmlformats.org/officeDocument/2006/relationships" r:id="rId10" tooltip="Nuttig links"/>
          <a:extLst>
            <a:ext uri="{FF2B5EF4-FFF2-40B4-BE49-F238E27FC236}">
              <a16:creationId xmlns:a16="http://schemas.microsoft.com/office/drawing/2014/main" id="{12E59D8A-6A74-4044-B33E-CDC37D90BFF1}"/>
            </a:ext>
          </a:extLst>
        </xdr:cNvPr>
        <xdr:cNvSpPr/>
      </xdr:nvSpPr>
      <xdr:spPr>
        <a:xfrm>
          <a:off x="11172825" y="200025"/>
          <a:ext cx="1215549" cy="555089"/>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l-NL" sz="1100"/>
            <a:t>Nuttige</a:t>
          </a:r>
          <a:r>
            <a:rPr lang="nl-NL" sz="1100" baseline="0"/>
            <a:t> links</a:t>
          </a:r>
          <a:endParaRPr lang="nl-NL"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683419</xdr:colOff>
      <xdr:row>5</xdr:row>
      <xdr:rowOff>34527</xdr:rowOff>
    </xdr:from>
    <xdr:to>
      <xdr:col>19</xdr:col>
      <xdr:colOff>416718</xdr:colOff>
      <xdr:row>18</xdr:row>
      <xdr:rowOff>9525</xdr:rowOff>
    </xdr:to>
    <xdr:grpSp>
      <xdr:nvGrpSpPr>
        <xdr:cNvPr id="24" name="Groep 23">
          <a:extLst>
            <a:ext uri="{FF2B5EF4-FFF2-40B4-BE49-F238E27FC236}">
              <a16:creationId xmlns:a16="http://schemas.microsoft.com/office/drawing/2014/main" id="{06F70AB6-9C9E-E713-AFE7-C885C7B73E14}"/>
            </a:ext>
          </a:extLst>
        </xdr:cNvPr>
        <xdr:cNvGrpSpPr/>
      </xdr:nvGrpSpPr>
      <xdr:grpSpPr>
        <a:xfrm>
          <a:off x="683419" y="948927"/>
          <a:ext cx="14363699" cy="2352438"/>
          <a:chOff x="683419" y="987027"/>
          <a:chExt cx="14200716" cy="2451498"/>
        </a:xfrm>
      </xdr:grpSpPr>
      <xdr:sp macro="" textlink="">
        <xdr:nvSpPr>
          <xdr:cNvPr id="19" name="Tekstvak 1">
            <a:extLst>
              <a:ext uri="{FF2B5EF4-FFF2-40B4-BE49-F238E27FC236}">
                <a16:creationId xmlns:a16="http://schemas.microsoft.com/office/drawing/2014/main" id="{1FB32059-020C-429B-B379-D2D2A0C3582E}"/>
              </a:ext>
            </a:extLst>
          </xdr:cNvPr>
          <xdr:cNvSpPr txBox="1"/>
        </xdr:nvSpPr>
        <xdr:spPr>
          <a:xfrm>
            <a:off x="683419" y="987027"/>
            <a:ext cx="14200716" cy="2451498"/>
          </a:xfrm>
          <a:prstGeom prst="rect">
            <a:avLst/>
          </a:prstGeom>
          <a:ln>
            <a:solidFill>
              <a:srgbClr val="FFC000"/>
            </a:solidFill>
          </a:ln>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t"/>
          <a:lstStyle/>
          <a:p>
            <a:r>
              <a:rPr lang="nl-NL" sz="1600" b="1">
                <a:solidFill>
                  <a:schemeClr val="accent1">
                    <a:lumMod val="75000"/>
                  </a:schemeClr>
                </a:solidFill>
                <a:latin typeface="+mn-lt"/>
                <a:ea typeface="+mn-ea"/>
                <a:cs typeface="+mn-cs"/>
              </a:rPr>
              <a:t>De Regeling generatiebeleid van de Cao Ziekenhuizen </a:t>
            </a:r>
          </a:p>
          <a:p>
            <a:endParaRPr lang="nl-NL" sz="2000" b="1">
              <a:solidFill>
                <a:schemeClr val="accent1">
                  <a:lumMod val="75000"/>
                </a:schemeClr>
              </a:solidFill>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nl-NL" sz="1400" b="0" i="1">
                <a:solidFill>
                  <a:schemeClr val="accent1">
                    <a:lumMod val="75000"/>
                  </a:schemeClr>
                </a:solidFill>
                <a:latin typeface="+mn-lt"/>
                <a:ea typeface="+mn-ea"/>
                <a:cs typeface="+mn-cs"/>
              </a:rPr>
              <a:t>PLB en de Regeling generatiebeleid</a:t>
            </a:r>
          </a:p>
          <a:p>
            <a:r>
              <a:rPr lang="nl-NL" sz="1200" b="0" i="0" baseline="0">
                <a:solidFill>
                  <a:sysClr val="windowText" lastClr="000000"/>
                </a:solidFill>
                <a:latin typeface="+mn-lt"/>
                <a:ea typeface="+mn-ea"/>
                <a:cs typeface="+mn-cs"/>
              </a:rPr>
              <a:t>Met het PLB-verlof kan je minder werken met behoud van salaris.  Voordat je daadwerkelijk gebruik kan maken van de Regeling generatiebeleid moet je eerst je mogelijke saldo aan PLB-uren opmaken. </a:t>
            </a:r>
          </a:p>
          <a:p>
            <a:r>
              <a:rPr lang="nl-NL" sz="1200" b="0" i="0" baseline="0">
                <a:solidFill>
                  <a:sysClr val="windowText" lastClr="000000"/>
                </a:solidFill>
                <a:latin typeface="+mn-lt"/>
                <a:ea typeface="+mn-ea"/>
                <a:cs typeface="+mn-cs"/>
              </a:rPr>
              <a:t>Vul hier in het saldo PLB-uren zoals je op dit moment hebt. Hoe je deze uren wilt gaan opnemen, vragen we je ook om op te geven.</a:t>
            </a:r>
          </a:p>
          <a:p>
            <a:r>
              <a:rPr lang="nl-NL" sz="1200" b="0" i="0" baseline="0">
                <a:solidFill>
                  <a:sysClr val="windowText" lastClr="000000"/>
                </a:solidFill>
                <a:latin typeface="+mn-lt"/>
                <a:ea typeface="+mn-ea"/>
                <a:cs typeface="+mn-cs"/>
              </a:rPr>
              <a:t>Je vindt het PLB-saldo terug op je salarisstrook. </a:t>
            </a:r>
            <a:r>
              <a:rPr lang="nl-NL" sz="1200">
                <a:solidFill>
                  <a:schemeClr val="dk1"/>
                </a:solidFill>
                <a:effectLst/>
                <a:latin typeface="+mn-lt"/>
                <a:ea typeface="+mn-ea"/>
                <a:cs typeface="+mn-cs"/>
              </a:rPr>
              <a:t>Of in het roosterprogramma dat je werkgever gebruikt.</a:t>
            </a:r>
            <a:endParaRPr lang="nl-NL" sz="1200" b="0" i="0" baseline="0">
              <a:solidFill>
                <a:sysClr val="windowText" lastClr="000000"/>
              </a:solidFill>
              <a:latin typeface="+mn-lt"/>
              <a:ea typeface="+mn-ea"/>
              <a:cs typeface="+mn-cs"/>
            </a:endParaRPr>
          </a:p>
          <a:p>
            <a:endParaRPr lang="nl-NL" sz="1100" b="0" i="0" baseline="0">
              <a:solidFill>
                <a:sysClr val="windowText" lastClr="000000"/>
              </a:solidFill>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nl-NL" sz="1400" b="0" i="1">
                <a:solidFill>
                  <a:schemeClr val="accent1">
                    <a:lumMod val="75000"/>
                  </a:schemeClr>
                </a:solidFill>
                <a:latin typeface="+mn-lt"/>
                <a:ea typeface="+mn-ea"/>
                <a:cs typeface="+mn-cs"/>
              </a:rPr>
              <a:t>Salaris</a:t>
            </a:r>
          </a:p>
          <a:p>
            <a:pPr marL="0" indent="0"/>
            <a:r>
              <a:rPr lang="nl-NL" sz="1200" b="0" i="0" baseline="0">
                <a:solidFill>
                  <a:sysClr val="windowText" lastClr="000000"/>
                </a:solidFill>
                <a:latin typeface="+mn-lt"/>
                <a:ea typeface="+mn-ea"/>
                <a:cs typeface="+mn-cs"/>
              </a:rPr>
              <a:t>Om te kunnen laten zien wat de effecten zijn voor je salaris, vragen we je om hierna eerst je huidige bruto (maand) salaris (zonder toeslagen) op te geven. Dit is het (bruto) salaris dat je ontvangt op basis van het aantal uren die je nu werkt.  Je vindt dit (bruto) salaris terug op je salarisstrook.</a:t>
            </a:r>
          </a:p>
        </xdr:txBody>
      </xdr:sp>
      <xdr:pic>
        <xdr:nvPicPr>
          <xdr:cNvPr id="6" name="Afbeelding 5">
            <a:extLst>
              <a:ext uri="{FF2B5EF4-FFF2-40B4-BE49-F238E27FC236}">
                <a16:creationId xmlns:a16="http://schemas.microsoft.com/office/drawing/2014/main" id="{325CD249-A46D-4110-9684-672F04387F1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314892" y="1117864"/>
            <a:ext cx="1406524" cy="687777"/>
          </a:xfrm>
          <a:prstGeom prst="rect">
            <a:avLst/>
          </a:prstGeom>
          <a:noFill/>
          <a:ln>
            <a:solidFill>
              <a:schemeClr val="accent1"/>
            </a:solidFill>
          </a:ln>
        </xdr:spPr>
      </xdr:pic>
    </xdr:grpSp>
    <xdr:clientData/>
  </xdr:twoCellAnchor>
  <xdr:twoCellAnchor editAs="absolute">
    <xdr:from>
      <xdr:col>1</xdr:col>
      <xdr:colOff>0</xdr:colOff>
      <xdr:row>1</xdr:row>
      <xdr:rowOff>0</xdr:rowOff>
    </xdr:from>
    <xdr:to>
      <xdr:col>14</xdr:col>
      <xdr:colOff>246732</xdr:colOff>
      <xdr:row>4</xdr:row>
      <xdr:rowOff>2255</xdr:rowOff>
    </xdr:to>
    <xdr:grpSp>
      <xdr:nvGrpSpPr>
        <xdr:cNvPr id="2" name="Groep 1">
          <a:extLst>
            <a:ext uri="{FF2B5EF4-FFF2-40B4-BE49-F238E27FC236}">
              <a16:creationId xmlns:a16="http://schemas.microsoft.com/office/drawing/2014/main" id="{E8AB21D1-C6BF-4A4A-A220-5374E0038558}"/>
            </a:ext>
          </a:extLst>
        </xdr:cNvPr>
        <xdr:cNvGrpSpPr/>
      </xdr:nvGrpSpPr>
      <xdr:grpSpPr>
        <a:xfrm>
          <a:off x="731520" y="182880"/>
          <a:ext cx="10609932" cy="550895"/>
          <a:chOff x="952500" y="1164293"/>
          <a:chExt cx="10411891" cy="565024"/>
        </a:xfrm>
      </xdr:grpSpPr>
      <xdr:sp macro="" textlink="">
        <xdr:nvSpPr>
          <xdr:cNvPr id="4" name="Rechthoek: afgeronde hoeken 3">
            <a:hlinkClick xmlns:r="http://schemas.openxmlformats.org/officeDocument/2006/relationships" r:id="rId2" tooltip="Start"/>
            <a:extLst>
              <a:ext uri="{FF2B5EF4-FFF2-40B4-BE49-F238E27FC236}">
                <a16:creationId xmlns:a16="http://schemas.microsoft.com/office/drawing/2014/main" id="{D58F1BF7-0F6A-8645-13ED-BAEEAB61F469}"/>
              </a:ext>
            </a:extLst>
          </xdr:cNvPr>
          <xdr:cNvSpPr/>
        </xdr:nvSpPr>
        <xdr:spPr>
          <a:xfrm>
            <a:off x="952500" y="1164293"/>
            <a:ext cx="1069672" cy="549329"/>
          </a:xfrm>
          <a:prstGeom prst="roundRect">
            <a:avLst/>
          </a:prstGeom>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l-NL" sz="1100"/>
              <a:t>Start</a:t>
            </a:r>
          </a:p>
        </xdr:txBody>
      </xdr:sp>
      <xdr:sp macro="" textlink="">
        <xdr:nvSpPr>
          <xdr:cNvPr id="7" name="Rechthoek: afgeronde hoeken 6">
            <a:hlinkClick xmlns:r="http://schemas.openxmlformats.org/officeDocument/2006/relationships" r:id="rId3" tooltip="De regeling uitgelegd"/>
            <a:extLst>
              <a:ext uri="{FF2B5EF4-FFF2-40B4-BE49-F238E27FC236}">
                <a16:creationId xmlns:a16="http://schemas.microsoft.com/office/drawing/2014/main" id="{D9869BFC-4D84-6493-7146-B52F8A8363CB}"/>
              </a:ext>
            </a:extLst>
          </xdr:cNvPr>
          <xdr:cNvSpPr/>
        </xdr:nvSpPr>
        <xdr:spPr>
          <a:xfrm>
            <a:off x="2061817" y="1179988"/>
            <a:ext cx="1256020" cy="549329"/>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l-NL" sz="1100"/>
              <a:t>De regeling uitgelegd</a:t>
            </a:r>
          </a:p>
        </xdr:txBody>
      </xdr:sp>
      <xdr:sp macro="" textlink="">
        <xdr:nvSpPr>
          <xdr:cNvPr id="17" name="Rechthoek: afgeronde hoeken 16">
            <a:hlinkClick xmlns:r="http://schemas.openxmlformats.org/officeDocument/2006/relationships" r:id="rId4" tooltip="Gevolgen van deelname"/>
            <a:extLst>
              <a:ext uri="{FF2B5EF4-FFF2-40B4-BE49-F238E27FC236}">
                <a16:creationId xmlns:a16="http://schemas.microsoft.com/office/drawing/2014/main" id="{BAD67575-FD69-F014-5CC3-36EA1985DFF7}"/>
              </a:ext>
            </a:extLst>
          </xdr:cNvPr>
          <xdr:cNvSpPr/>
        </xdr:nvSpPr>
        <xdr:spPr>
          <a:xfrm>
            <a:off x="3352006" y="1172634"/>
            <a:ext cx="1459622" cy="5504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l-NL" sz="1100"/>
              <a:t>Gevolgen van deelname</a:t>
            </a:r>
          </a:p>
        </xdr:txBody>
      </xdr:sp>
      <xdr:sp macro="" textlink="">
        <xdr:nvSpPr>
          <xdr:cNvPr id="18" name="Rechthoek: afgeronde hoeken 17">
            <a:hlinkClick xmlns:r="http://schemas.openxmlformats.org/officeDocument/2006/relationships" r:id="rId5" tooltip="De regeling"/>
            <a:extLst>
              <a:ext uri="{FF2B5EF4-FFF2-40B4-BE49-F238E27FC236}">
                <a16:creationId xmlns:a16="http://schemas.microsoft.com/office/drawing/2014/main" id="{03CDD0B8-5691-270A-C713-BB364DA790CF}"/>
              </a:ext>
            </a:extLst>
          </xdr:cNvPr>
          <xdr:cNvSpPr/>
        </xdr:nvSpPr>
        <xdr:spPr>
          <a:xfrm>
            <a:off x="4861767" y="1174876"/>
            <a:ext cx="1256020" cy="549329"/>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l-NL" sz="1100"/>
              <a:t>De regeling </a:t>
            </a:r>
          </a:p>
        </xdr:txBody>
      </xdr:sp>
      <xdr:sp macro="" textlink="">
        <xdr:nvSpPr>
          <xdr:cNvPr id="20" name="Rechthoek: afgeronde hoeken 19">
            <a:hlinkClick xmlns:r="http://schemas.openxmlformats.org/officeDocument/2006/relationships" r:id="rId6" tooltip="Kan ik deelnemen?"/>
            <a:extLst>
              <a:ext uri="{FF2B5EF4-FFF2-40B4-BE49-F238E27FC236}">
                <a16:creationId xmlns:a16="http://schemas.microsoft.com/office/drawing/2014/main" id="{C155FC29-FE93-96E6-F4D0-3EB069B7B86B}"/>
              </a:ext>
            </a:extLst>
          </xdr:cNvPr>
          <xdr:cNvSpPr/>
        </xdr:nvSpPr>
        <xdr:spPr>
          <a:xfrm>
            <a:off x="6166972" y="1174876"/>
            <a:ext cx="1256020" cy="549329"/>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l-NL" sz="1100"/>
              <a:t>Kan</a:t>
            </a:r>
            <a:r>
              <a:rPr lang="nl-NL" sz="1100" baseline="0"/>
              <a:t> ik deelnemen?</a:t>
            </a:r>
            <a:endParaRPr lang="nl-NL" sz="1100"/>
          </a:p>
        </xdr:txBody>
      </xdr:sp>
      <xdr:sp macro="" textlink="">
        <xdr:nvSpPr>
          <xdr:cNvPr id="21" name="Rechthoek: afgeronde hoeken 20">
            <a:hlinkClick xmlns:r="http://schemas.openxmlformats.org/officeDocument/2006/relationships" r:id="rId7" tooltip="Mijn gegevens"/>
            <a:extLst>
              <a:ext uri="{FF2B5EF4-FFF2-40B4-BE49-F238E27FC236}">
                <a16:creationId xmlns:a16="http://schemas.microsoft.com/office/drawing/2014/main" id="{A4B372BC-1D48-09DA-AC1F-21556559B80D}"/>
              </a:ext>
            </a:extLst>
          </xdr:cNvPr>
          <xdr:cNvSpPr/>
        </xdr:nvSpPr>
        <xdr:spPr>
          <a:xfrm>
            <a:off x="7466672" y="1179359"/>
            <a:ext cx="1256020" cy="549329"/>
          </a:xfrm>
          <a:prstGeom prst="roundRect">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ctr"/>
            <a:r>
              <a:rPr lang="nl-NL" sz="1100">
                <a:solidFill>
                  <a:sysClr val="windowText" lastClr="000000"/>
                </a:solidFill>
              </a:rPr>
              <a:t>Mijn gegevens</a:t>
            </a:r>
          </a:p>
        </xdr:txBody>
      </xdr:sp>
      <xdr:sp macro="" textlink="">
        <xdr:nvSpPr>
          <xdr:cNvPr id="22" name="Rechthoek: afgeronde hoeken 21">
            <a:hlinkClick xmlns:r="http://schemas.openxmlformats.org/officeDocument/2006/relationships" r:id="rId8" tooltip="Inzicht"/>
            <a:extLst>
              <a:ext uri="{FF2B5EF4-FFF2-40B4-BE49-F238E27FC236}">
                <a16:creationId xmlns:a16="http://schemas.microsoft.com/office/drawing/2014/main" id="{8374A3A2-8ADC-0A2D-771E-AA0CF978E897}"/>
              </a:ext>
            </a:extLst>
          </xdr:cNvPr>
          <xdr:cNvSpPr/>
        </xdr:nvSpPr>
        <xdr:spPr>
          <a:xfrm>
            <a:off x="8773414" y="1175504"/>
            <a:ext cx="1281141" cy="549329"/>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l-NL" sz="1100"/>
              <a:t>Inzicht</a:t>
            </a:r>
          </a:p>
        </xdr:txBody>
      </xdr:sp>
      <xdr:sp macro="" textlink="">
        <xdr:nvSpPr>
          <xdr:cNvPr id="23" name="Rechthoek: afgeronde hoeken 22">
            <a:hlinkClick xmlns:r="http://schemas.openxmlformats.org/officeDocument/2006/relationships" r:id="rId9" tooltip="Mijn loopbaanpad"/>
            <a:extLst>
              <a:ext uri="{FF2B5EF4-FFF2-40B4-BE49-F238E27FC236}">
                <a16:creationId xmlns:a16="http://schemas.microsoft.com/office/drawing/2014/main" id="{4F5EEEA4-0F6A-E8B6-CE76-CB5C64D939D3}"/>
              </a:ext>
            </a:extLst>
          </xdr:cNvPr>
          <xdr:cNvSpPr/>
        </xdr:nvSpPr>
        <xdr:spPr>
          <a:xfrm>
            <a:off x="10108371" y="1172633"/>
            <a:ext cx="1256020" cy="5504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l-NL" sz="1100"/>
              <a:t>Mijn loopbaandpad</a:t>
            </a:r>
          </a:p>
        </xdr:txBody>
      </xdr:sp>
    </xdr:grpSp>
    <xdr:clientData/>
  </xdr:twoCellAnchor>
  <xdr:twoCellAnchor>
    <xdr:from>
      <xdr:col>6</xdr:col>
      <xdr:colOff>704850</xdr:colOff>
      <xdr:row>58</xdr:row>
      <xdr:rowOff>152400</xdr:rowOff>
    </xdr:from>
    <xdr:to>
      <xdr:col>7</xdr:col>
      <xdr:colOff>400050</xdr:colOff>
      <xdr:row>61</xdr:row>
      <xdr:rowOff>28575</xdr:rowOff>
    </xdr:to>
    <xdr:sp macro="" textlink="">
      <xdr:nvSpPr>
        <xdr:cNvPr id="3" name="Rechthoek: afgeronde hoeken 2">
          <a:hlinkClick xmlns:r="http://schemas.openxmlformats.org/officeDocument/2006/relationships" r:id="rId8" tooltip="Verder"/>
          <a:extLst>
            <a:ext uri="{FF2B5EF4-FFF2-40B4-BE49-F238E27FC236}">
              <a16:creationId xmlns:a16="http://schemas.microsoft.com/office/drawing/2014/main" id="{92EA42C7-0147-465D-A3C0-9519CA270651}"/>
            </a:ext>
          </a:extLst>
        </xdr:cNvPr>
        <xdr:cNvSpPr/>
      </xdr:nvSpPr>
      <xdr:spPr>
        <a:xfrm>
          <a:off x="5648325" y="10315575"/>
          <a:ext cx="1066800" cy="4191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l-NL" sz="1100"/>
            <a:t>VERDER </a:t>
          </a:r>
          <a:r>
            <a:rPr lang="nl-NL" sz="1100" baseline="0"/>
            <a:t> &gt;</a:t>
          </a:r>
          <a:endParaRPr lang="nl-NL" sz="1100"/>
        </a:p>
      </xdr:txBody>
    </xdr:sp>
    <xdr:clientData/>
  </xdr:twoCellAnchor>
  <xdr:twoCellAnchor>
    <xdr:from>
      <xdr:col>5</xdr:col>
      <xdr:colOff>523875</xdr:colOff>
      <xdr:row>58</xdr:row>
      <xdr:rowOff>152400</xdr:rowOff>
    </xdr:from>
    <xdr:to>
      <xdr:col>6</xdr:col>
      <xdr:colOff>590550</xdr:colOff>
      <xdr:row>61</xdr:row>
      <xdr:rowOff>28575</xdr:rowOff>
    </xdr:to>
    <xdr:sp macro="" textlink="">
      <xdr:nvSpPr>
        <xdr:cNvPr id="5" name="Rechthoek: afgeronde hoeken 4">
          <a:hlinkClick xmlns:r="http://schemas.openxmlformats.org/officeDocument/2006/relationships" r:id="rId6" tooltip="Terug"/>
          <a:extLst>
            <a:ext uri="{FF2B5EF4-FFF2-40B4-BE49-F238E27FC236}">
              <a16:creationId xmlns:a16="http://schemas.microsoft.com/office/drawing/2014/main" id="{C45B25EB-DE9C-4CE3-9BC5-F9874619F583}"/>
            </a:ext>
          </a:extLst>
        </xdr:cNvPr>
        <xdr:cNvSpPr/>
      </xdr:nvSpPr>
      <xdr:spPr>
        <a:xfrm>
          <a:off x="4467225" y="10315575"/>
          <a:ext cx="1066800" cy="4191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l-NL" sz="1100"/>
            <a:t>&lt;  TERUG</a:t>
          </a:r>
        </a:p>
      </xdr:txBody>
    </xdr:sp>
    <xdr:clientData/>
  </xdr:twoCellAnchor>
  <xdr:twoCellAnchor editAs="absolute">
    <xdr:from>
      <xdr:col>14</xdr:col>
      <xdr:colOff>304800</xdr:colOff>
      <xdr:row>1</xdr:row>
      <xdr:rowOff>19050</xdr:rowOff>
    </xdr:from>
    <xdr:to>
      <xdr:col>15</xdr:col>
      <xdr:colOff>915511</xdr:colOff>
      <xdr:row>4</xdr:row>
      <xdr:rowOff>16926</xdr:rowOff>
    </xdr:to>
    <xdr:sp macro="" textlink="">
      <xdr:nvSpPr>
        <xdr:cNvPr id="8" name="Rechthoek: afgeronde hoeken 7">
          <a:hlinkClick xmlns:r="http://schemas.openxmlformats.org/officeDocument/2006/relationships" r:id="rId10" tooltip="Nuttig links"/>
          <a:extLst>
            <a:ext uri="{FF2B5EF4-FFF2-40B4-BE49-F238E27FC236}">
              <a16:creationId xmlns:a16="http://schemas.microsoft.com/office/drawing/2014/main" id="{253198BC-2A9F-41F6-BAE8-E1B64618F507}"/>
            </a:ext>
          </a:extLst>
        </xdr:cNvPr>
        <xdr:cNvSpPr/>
      </xdr:nvSpPr>
      <xdr:spPr>
        <a:xfrm>
          <a:off x="11220450" y="209550"/>
          <a:ext cx="1215549" cy="555089"/>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l-NL" sz="1100"/>
            <a:t>Nuttige</a:t>
          </a:r>
          <a:r>
            <a:rPr lang="nl-NL" sz="1100" baseline="0"/>
            <a:t> links</a:t>
          </a:r>
          <a:endParaRPr lang="nl-NL" sz="1100"/>
        </a:p>
      </xdr:txBody>
    </xdr:sp>
    <xdr:clientData/>
  </xdr:twoCellAnchor>
</xdr:wsDr>
</file>

<file path=xl/drawings/drawing7.xml><?xml version="1.0" encoding="utf-8"?>
<xdr:wsDr xmlns:xdr="http://schemas.openxmlformats.org/drawingml/2006/spreadsheetDrawing" xmlns:a="http://schemas.openxmlformats.org/drawingml/2006/main">
  <xdr:twoCellAnchor editAs="absolute">
    <xdr:from>
      <xdr:col>0</xdr:col>
      <xdr:colOff>662941</xdr:colOff>
      <xdr:row>5</xdr:row>
      <xdr:rowOff>57151</xdr:rowOff>
    </xdr:from>
    <xdr:to>
      <xdr:col>15</xdr:col>
      <xdr:colOff>74083</xdr:colOff>
      <xdr:row>13</xdr:row>
      <xdr:rowOff>15240</xdr:rowOff>
    </xdr:to>
    <xdr:grpSp>
      <xdr:nvGrpSpPr>
        <xdr:cNvPr id="27" name="Groep 26">
          <a:extLst>
            <a:ext uri="{FF2B5EF4-FFF2-40B4-BE49-F238E27FC236}">
              <a16:creationId xmlns:a16="http://schemas.microsoft.com/office/drawing/2014/main" id="{E60C50B6-ADA8-C144-EEF6-9699DD1FE1B6}"/>
            </a:ext>
          </a:extLst>
        </xdr:cNvPr>
        <xdr:cNvGrpSpPr/>
      </xdr:nvGrpSpPr>
      <xdr:grpSpPr>
        <a:xfrm>
          <a:off x="662941" y="971551"/>
          <a:ext cx="13767222" cy="1421129"/>
          <a:chOff x="657226" y="1009651"/>
          <a:chExt cx="13609107" cy="1476374"/>
        </a:xfrm>
      </xdr:grpSpPr>
      <xdr:sp macro="" textlink="">
        <xdr:nvSpPr>
          <xdr:cNvPr id="19" name="Tekstvak 1">
            <a:extLst>
              <a:ext uri="{FF2B5EF4-FFF2-40B4-BE49-F238E27FC236}">
                <a16:creationId xmlns:a16="http://schemas.microsoft.com/office/drawing/2014/main" id="{2DC9E5FD-21D9-4A61-9A69-B188C0C61E8E}"/>
              </a:ext>
            </a:extLst>
          </xdr:cNvPr>
          <xdr:cNvSpPr txBox="1"/>
        </xdr:nvSpPr>
        <xdr:spPr>
          <a:xfrm>
            <a:off x="657226" y="1009651"/>
            <a:ext cx="13609107" cy="1476374"/>
          </a:xfrm>
          <a:prstGeom prst="rect">
            <a:avLst/>
          </a:prstGeom>
          <a:ln>
            <a:solidFill>
              <a:srgbClr val="FFC000"/>
            </a:solidFill>
          </a:ln>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t"/>
          <a:lstStyle/>
          <a:p>
            <a:r>
              <a:rPr lang="nl-NL" sz="1600" b="1">
                <a:solidFill>
                  <a:schemeClr val="accent1">
                    <a:lumMod val="75000"/>
                  </a:schemeClr>
                </a:solidFill>
                <a:latin typeface="+mn-lt"/>
                <a:ea typeface="+mn-ea"/>
                <a:cs typeface="+mn-cs"/>
              </a:rPr>
              <a:t>De Regeling generatiebeleid van de Cao Ziekenhuizen </a:t>
            </a:r>
          </a:p>
          <a:p>
            <a:endParaRPr lang="nl-NL" sz="2000" b="1">
              <a:solidFill>
                <a:schemeClr val="accent1">
                  <a:lumMod val="75000"/>
                </a:schemeClr>
              </a:solidFill>
              <a:latin typeface="+mn-lt"/>
              <a:ea typeface="+mn-ea"/>
              <a:cs typeface="+mn-cs"/>
            </a:endParaRPr>
          </a:p>
          <a:p>
            <a:pPr marL="0" indent="0"/>
            <a:r>
              <a:rPr lang="nl-NL" sz="1400" b="0" i="1">
                <a:solidFill>
                  <a:schemeClr val="accent1">
                    <a:lumMod val="75000"/>
                  </a:schemeClr>
                </a:solidFill>
                <a:latin typeface="+mn-lt"/>
                <a:ea typeface="+mn-ea"/>
                <a:cs typeface="+mn-cs"/>
              </a:rPr>
              <a:t>Inzicht in de effecten</a:t>
            </a:r>
          </a:p>
          <a:p>
            <a:endParaRPr lang="nl-NL" sz="1100" b="0" i="0" baseline="0">
              <a:solidFill>
                <a:sysClr val="windowText" lastClr="000000"/>
              </a:solidFill>
              <a:latin typeface="+mn-lt"/>
              <a:ea typeface="+mn-ea"/>
              <a:cs typeface="+mn-cs"/>
            </a:endParaRPr>
          </a:p>
          <a:p>
            <a:r>
              <a:rPr lang="nl-NL" sz="1200" b="0" i="0" baseline="0">
                <a:solidFill>
                  <a:sysClr val="windowText" lastClr="000000"/>
                </a:solidFill>
                <a:latin typeface="+mn-lt"/>
                <a:ea typeface="+mn-ea"/>
                <a:cs typeface="+mn-cs"/>
              </a:rPr>
              <a:t>Op basis van je ingevulde gegevens zie je hier een overzicht van de uitkomsten voor je salaris en PLB-verlof bij gebruikmaking van een Regeling generatiebeleid.</a:t>
            </a:r>
          </a:p>
          <a:p>
            <a:r>
              <a:rPr lang="nl-NL" sz="1200" b="0" i="0" baseline="0">
                <a:solidFill>
                  <a:sysClr val="windowText" lastClr="000000"/>
                </a:solidFill>
                <a:latin typeface="+mn-lt"/>
                <a:ea typeface="+mn-ea"/>
                <a:cs typeface="+mn-cs"/>
              </a:rPr>
              <a:t>Voor de berekeningen is uitgegaan van de bedragen en percentages zoals de Belastingdienst en het pensioenfonds PFZW die in</a:t>
            </a:r>
            <a:r>
              <a:rPr lang="nl-NL" sz="1200" b="0" i="0" baseline="0">
                <a:solidFill>
                  <a:srgbClr val="FF0000"/>
                </a:solidFill>
                <a:latin typeface="+mn-lt"/>
                <a:ea typeface="+mn-ea"/>
                <a:cs typeface="+mn-cs"/>
              </a:rPr>
              <a:t> </a:t>
            </a:r>
            <a:r>
              <a:rPr lang="nl-NL" sz="1200" b="0" i="0" baseline="0">
                <a:solidFill>
                  <a:sysClr val="windowText" lastClr="000000"/>
                </a:solidFill>
                <a:latin typeface="+mn-lt"/>
                <a:ea typeface="+mn-ea"/>
                <a:cs typeface="+mn-cs"/>
              </a:rPr>
              <a:t>2023</a:t>
            </a:r>
            <a:r>
              <a:rPr lang="nl-NL" sz="1200" b="0" i="0" baseline="0">
                <a:solidFill>
                  <a:srgbClr val="FF0000"/>
                </a:solidFill>
                <a:latin typeface="+mn-lt"/>
                <a:ea typeface="+mn-ea"/>
                <a:cs typeface="+mn-cs"/>
              </a:rPr>
              <a:t> </a:t>
            </a:r>
            <a:r>
              <a:rPr lang="nl-NL" sz="1200" b="0" i="0" baseline="0">
                <a:solidFill>
                  <a:sysClr val="windowText" lastClr="000000"/>
                </a:solidFill>
                <a:latin typeface="+mn-lt"/>
                <a:ea typeface="+mn-ea"/>
                <a:cs typeface="+mn-cs"/>
              </a:rPr>
              <a:t>hanteren.</a:t>
            </a:r>
          </a:p>
        </xdr:txBody>
      </xdr:sp>
      <xdr:pic>
        <xdr:nvPicPr>
          <xdr:cNvPr id="7" name="Afbeelding 6">
            <a:extLst>
              <a:ext uri="{FF2B5EF4-FFF2-40B4-BE49-F238E27FC236}">
                <a16:creationId xmlns:a16="http://schemas.microsoft.com/office/drawing/2014/main" id="{0CC49E1D-C080-43D1-8FC1-6C35FBA1A3C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63499" y="1110192"/>
            <a:ext cx="1367896" cy="681031"/>
          </a:xfrm>
          <a:prstGeom prst="rect">
            <a:avLst/>
          </a:prstGeom>
          <a:noFill/>
          <a:ln>
            <a:solidFill>
              <a:schemeClr val="accent1"/>
            </a:solidFill>
          </a:ln>
        </xdr:spPr>
      </xdr:pic>
    </xdr:grpSp>
    <xdr:clientData/>
  </xdr:twoCellAnchor>
  <xdr:twoCellAnchor editAs="absolute">
    <xdr:from>
      <xdr:col>5</xdr:col>
      <xdr:colOff>342900</xdr:colOff>
      <xdr:row>14</xdr:row>
      <xdr:rowOff>95250</xdr:rowOff>
    </xdr:from>
    <xdr:to>
      <xdr:col>11</xdr:col>
      <xdr:colOff>320040</xdr:colOff>
      <xdr:row>24</xdr:row>
      <xdr:rowOff>93345</xdr:rowOff>
    </xdr:to>
    <xdr:graphicFrame macro="">
      <xdr:nvGraphicFramePr>
        <xdr:cNvPr id="14" name="Grafiek 13">
          <a:extLst>
            <a:ext uri="{FF2B5EF4-FFF2-40B4-BE49-F238E27FC236}">
              <a16:creationId xmlns:a16="http://schemas.microsoft.com/office/drawing/2014/main" id="{777A6138-0972-7DBD-1088-AB2BB1E6B77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5</xdr:col>
      <xdr:colOff>321945</xdr:colOff>
      <xdr:row>25</xdr:row>
      <xdr:rowOff>133350</xdr:rowOff>
    </xdr:from>
    <xdr:to>
      <xdr:col>11</xdr:col>
      <xdr:colOff>304800</xdr:colOff>
      <xdr:row>35</xdr:row>
      <xdr:rowOff>131445</xdr:rowOff>
    </xdr:to>
    <xdr:graphicFrame macro="">
      <xdr:nvGraphicFramePr>
        <xdr:cNvPr id="15" name="Grafiek 14">
          <a:extLst>
            <a:ext uri="{FF2B5EF4-FFF2-40B4-BE49-F238E27FC236}">
              <a16:creationId xmlns:a16="http://schemas.microsoft.com/office/drawing/2014/main" id="{42C81D8A-737C-4344-89E1-DDD32547D77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absolute">
    <xdr:from>
      <xdr:col>5</xdr:col>
      <xdr:colOff>320040</xdr:colOff>
      <xdr:row>37</xdr:row>
      <xdr:rowOff>53340</xdr:rowOff>
    </xdr:from>
    <xdr:to>
      <xdr:col>11</xdr:col>
      <xdr:colOff>285750</xdr:colOff>
      <xdr:row>47</xdr:row>
      <xdr:rowOff>57150</xdr:rowOff>
    </xdr:to>
    <xdr:graphicFrame macro="">
      <xdr:nvGraphicFramePr>
        <xdr:cNvPr id="16" name="Grafiek 15">
          <a:extLst>
            <a:ext uri="{FF2B5EF4-FFF2-40B4-BE49-F238E27FC236}">
              <a16:creationId xmlns:a16="http://schemas.microsoft.com/office/drawing/2014/main" id="{D7DEBA3C-8989-4586-9E56-CAE6971883A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absolute">
    <xdr:from>
      <xdr:col>1</xdr:col>
      <xdr:colOff>0</xdr:colOff>
      <xdr:row>1</xdr:row>
      <xdr:rowOff>0</xdr:rowOff>
    </xdr:from>
    <xdr:to>
      <xdr:col>10</xdr:col>
      <xdr:colOff>39166</xdr:colOff>
      <xdr:row>3</xdr:row>
      <xdr:rowOff>173546</xdr:rowOff>
    </xdr:to>
    <xdr:grpSp>
      <xdr:nvGrpSpPr>
        <xdr:cNvPr id="17" name="Groep 16">
          <a:extLst>
            <a:ext uri="{FF2B5EF4-FFF2-40B4-BE49-F238E27FC236}">
              <a16:creationId xmlns:a16="http://schemas.microsoft.com/office/drawing/2014/main" id="{09D35EAA-7D07-4190-97CE-A1BE3A98A577}"/>
            </a:ext>
          </a:extLst>
        </xdr:cNvPr>
        <xdr:cNvGrpSpPr/>
      </xdr:nvGrpSpPr>
      <xdr:grpSpPr>
        <a:xfrm>
          <a:off x="731520" y="182880"/>
          <a:ext cx="10615726" cy="539306"/>
          <a:chOff x="952500" y="1164293"/>
          <a:chExt cx="10411891" cy="565024"/>
        </a:xfrm>
      </xdr:grpSpPr>
      <xdr:sp macro="" textlink="">
        <xdr:nvSpPr>
          <xdr:cNvPr id="18" name="Rechthoek: afgeronde hoeken 17">
            <a:hlinkClick xmlns:r="http://schemas.openxmlformats.org/officeDocument/2006/relationships" r:id="rId5" tooltip="Start"/>
            <a:extLst>
              <a:ext uri="{FF2B5EF4-FFF2-40B4-BE49-F238E27FC236}">
                <a16:creationId xmlns:a16="http://schemas.microsoft.com/office/drawing/2014/main" id="{1B4A8633-13F4-6D1F-C7DE-96D45B7A220A}"/>
              </a:ext>
            </a:extLst>
          </xdr:cNvPr>
          <xdr:cNvSpPr/>
        </xdr:nvSpPr>
        <xdr:spPr>
          <a:xfrm>
            <a:off x="952500" y="1164293"/>
            <a:ext cx="1069672" cy="549329"/>
          </a:xfrm>
          <a:prstGeom prst="roundRect">
            <a:avLst/>
          </a:prstGeom>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l-NL" sz="1100"/>
              <a:t>Start</a:t>
            </a:r>
          </a:p>
        </xdr:txBody>
      </xdr:sp>
      <xdr:sp macro="" textlink="">
        <xdr:nvSpPr>
          <xdr:cNvPr id="20" name="Rechthoek: afgeronde hoeken 19">
            <a:hlinkClick xmlns:r="http://schemas.openxmlformats.org/officeDocument/2006/relationships" r:id="rId6" tooltip="De regeling uitgelegd"/>
            <a:extLst>
              <a:ext uri="{FF2B5EF4-FFF2-40B4-BE49-F238E27FC236}">
                <a16:creationId xmlns:a16="http://schemas.microsoft.com/office/drawing/2014/main" id="{8F9CC4B7-FBE1-3A69-9BA7-930BA09DBECC}"/>
              </a:ext>
            </a:extLst>
          </xdr:cNvPr>
          <xdr:cNvSpPr/>
        </xdr:nvSpPr>
        <xdr:spPr>
          <a:xfrm>
            <a:off x="2061817" y="1179988"/>
            <a:ext cx="1256020" cy="549329"/>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l-NL" sz="1100"/>
              <a:t>De regeling uitgelegd</a:t>
            </a:r>
          </a:p>
        </xdr:txBody>
      </xdr:sp>
      <xdr:sp macro="" textlink="">
        <xdr:nvSpPr>
          <xdr:cNvPr id="21" name="Rechthoek: afgeronde hoeken 20">
            <a:hlinkClick xmlns:r="http://schemas.openxmlformats.org/officeDocument/2006/relationships" r:id="rId7" tooltip="Gevolgen van deelname"/>
            <a:extLst>
              <a:ext uri="{FF2B5EF4-FFF2-40B4-BE49-F238E27FC236}">
                <a16:creationId xmlns:a16="http://schemas.microsoft.com/office/drawing/2014/main" id="{7264C100-7796-CFEF-0705-99BFB5696CA7}"/>
              </a:ext>
            </a:extLst>
          </xdr:cNvPr>
          <xdr:cNvSpPr/>
        </xdr:nvSpPr>
        <xdr:spPr>
          <a:xfrm>
            <a:off x="3352006" y="1172634"/>
            <a:ext cx="1459622" cy="5504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l-NL" sz="1100"/>
              <a:t>Gevolgen van deelname</a:t>
            </a:r>
          </a:p>
        </xdr:txBody>
      </xdr:sp>
      <xdr:sp macro="" textlink="">
        <xdr:nvSpPr>
          <xdr:cNvPr id="22" name="Rechthoek: afgeronde hoeken 21">
            <a:hlinkClick xmlns:r="http://schemas.openxmlformats.org/officeDocument/2006/relationships" r:id="rId8" tooltip="De regeling"/>
            <a:extLst>
              <a:ext uri="{FF2B5EF4-FFF2-40B4-BE49-F238E27FC236}">
                <a16:creationId xmlns:a16="http://schemas.microsoft.com/office/drawing/2014/main" id="{A90B8C15-23E6-AD64-8326-4C4A1319C63F}"/>
              </a:ext>
            </a:extLst>
          </xdr:cNvPr>
          <xdr:cNvSpPr/>
        </xdr:nvSpPr>
        <xdr:spPr>
          <a:xfrm>
            <a:off x="4861767" y="1174876"/>
            <a:ext cx="1256020" cy="549329"/>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l-NL" sz="1100"/>
              <a:t>De regeling </a:t>
            </a:r>
          </a:p>
        </xdr:txBody>
      </xdr:sp>
      <xdr:sp macro="" textlink="">
        <xdr:nvSpPr>
          <xdr:cNvPr id="23" name="Rechthoek: afgeronde hoeken 22">
            <a:hlinkClick xmlns:r="http://schemas.openxmlformats.org/officeDocument/2006/relationships" r:id="rId9" tooltip="Kan ik deelnemen?"/>
            <a:extLst>
              <a:ext uri="{FF2B5EF4-FFF2-40B4-BE49-F238E27FC236}">
                <a16:creationId xmlns:a16="http://schemas.microsoft.com/office/drawing/2014/main" id="{4A0557EE-037A-4C0C-6FAF-99FE27DBA585}"/>
              </a:ext>
            </a:extLst>
          </xdr:cNvPr>
          <xdr:cNvSpPr/>
        </xdr:nvSpPr>
        <xdr:spPr>
          <a:xfrm>
            <a:off x="6166972" y="1174876"/>
            <a:ext cx="1256020" cy="549329"/>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l-NL" sz="1100"/>
              <a:t>Kan</a:t>
            </a:r>
            <a:r>
              <a:rPr lang="nl-NL" sz="1100" baseline="0"/>
              <a:t> ik deelnemen?</a:t>
            </a:r>
            <a:endParaRPr lang="nl-NL" sz="1100"/>
          </a:p>
        </xdr:txBody>
      </xdr:sp>
      <xdr:sp macro="" textlink="">
        <xdr:nvSpPr>
          <xdr:cNvPr id="24" name="Rechthoek: afgeronde hoeken 23">
            <a:hlinkClick xmlns:r="http://schemas.openxmlformats.org/officeDocument/2006/relationships" r:id="rId10" tooltip="Mijn gegevens"/>
            <a:extLst>
              <a:ext uri="{FF2B5EF4-FFF2-40B4-BE49-F238E27FC236}">
                <a16:creationId xmlns:a16="http://schemas.microsoft.com/office/drawing/2014/main" id="{1D1503A4-D08D-108D-B39E-5A535E542664}"/>
              </a:ext>
            </a:extLst>
          </xdr:cNvPr>
          <xdr:cNvSpPr/>
        </xdr:nvSpPr>
        <xdr:spPr>
          <a:xfrm>
            <a:off x="7466672" y="1179359"/>
            <a:ext cx="1256020" cy="549329"/>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l-NL" sz="1100"/>
              <a:t>Mijn gegevens</a:t>
            </a:r>
          </a:p>
        </xdr:txBody>
      </xdr:sp>
      <xdr:sp macro="" textlink="">
        <xdr:nvSpPr>
          <xdr:cNvPr id="25" name="Rechthoek: afgeronde hoeken 24">
            <a:hlinkClick xmlns:r="http://schemas.openxmlformats.org/officeDocument/2006/relationships" r:id="rId11" tooltip="Inzicht"/>
            <a:extLst>
              <a:ext uri="{FF2B5EF4-FFF2-40B4-BE49-F238E27FC236}">
                <a16:creationId xmlns:a16="http://schemas.microsoft.com/office/drawing/2014/main" id="{109D80E6-5C2A-7EEB-7970-A777838ACF98}"/>
              </a:ext>
            </a:extLst>
          </xdr:cNvPr>
          <xdr:cNvSpPr/>
        </xdr:nvSpPr>
        <xdr:spPr>
          <a:xfrm>
            <a:off x="8773414" y="1175504"/>
            <a:ext cx="1281141" cy="549329"/>
          </a:xfrm>
          <a:prstGeom prst="roundRect">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ctr"/>
            <a:r>
              <a:rPr lang="nl-NL" sz="1100">
                <a:solidFill>
                  <a:sysClr val="windowText" lastClr="000000"/>
                </a:solidFill>
              </a:rPr>
              <a:t>Inzicht</a:t>
            </a:r>
          </a:p>
        </xdr:txBody>
      </xdr:sp>
      <xdr:sp macro="" textlink="">
        <xdr:nvSpPr>
          <xdr:cNvPr id="26" name="Rechthoek: afgeronde hoeken 25">
            <a:hlinkClick xmlns:r="http://schemas.openxmlformats.org/officeDocument/2006/relationships" r:id="rId12" tooltip="Mijn loopbaanpad"/>
            <a:extLst>
              <a:ext uri="{FF2B5EF4-FFF2-40B4-BE49-F238E27FC236}">
                <a16:creationId xmlns:a16="http://schemas.microsoft.com/office/drawing/2014/main" id="{978ABF43-BC9B-527A-4BD9-8E416ECE80C4}"/>
              </a:ext>
            </a:extLst>
          </xdr:cNvPr>
          <xdr:cNvSpPr/>
        </xdr:nvSpPr>
        <xdr:spPr>
          <a:xfrm>
            <a:off x="10108371" y="1172633"/>
            <a:ext cx="1256020" cy="5504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l-NL" sz="1100"/>
              <a:t>Mijn loopbaandpad</a:t>
            </a:r>
          </a:p>
        </xdr:txBody>
      </xdr:sp>
    </xdr:grpSp>
    <xdr:clientData/>
  </xdr:twoCellAnchor>
  <xdr:twoCellAnchor>
    <xdr:from>
      <xdr:col>1</xdr:col>
      <xdr:colOff>4000499</xdr:colOff>
      <xdr:row>44</xdr:row>
      <xdr:rowOff>76200</xdr:rowOff>
    </xdr:from>
    <xdr:to>
      <xdr:col>2</xdr:col>
      <xdr:colOff>1027499</xdr:colOff>
      <xdr:row>46</xdr:row>
      <xdr:rowOff>133350</xdr:rowOff>
    </xdr:to>
    <xdr:sp macro="" textlink="">
      <xdr:nvSpPr>
        <xdr:cNvPr id="2" name="Rechthoek: afgeronde hoeken 1">
          <a:hlinkClick xmlns:r="http://schemas.openxmlformats.org/officeDocument/2006/relationships" r:id="rId12" tooltip="Verder"/>
          <a:extLst>
            <a:ext uri="{FF2B5EF4-FFF2-40B4-BE49-F238E27FC236}">
              <a16:creationId xmlns:a16="http://schemas.microsoft.com/office/drawing/2014/main" id="{A38806D4-9299-49FB-A559-921595284F8E}"/>
            </a:ext>
          </a:extLst>
        </xdr:cNvPr>
        <xdr:cNvSpPr/>
      </xdr:nvSpPr>
      <xdr:spPr>
        <a:xfrm>
          <a:off x="4714874" y="8486775"/>
          <a:ext cx="1065600" cy="4381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l-NL" sz="1100"/>
            <a:t>VERDER </a:t>
          </a:r>
          <a:r>
            <a:rPr lang="nl-NL" sz="1100" baseline="0"/>
            <a:t> &gt;</a:t>
          </a:r>
          <a:endParaRPr lang="nl-NL" sz="1100"/>
        </a:p>
      </xdr:txBody>
    </xdr:sp>
    <xdr:clientData/>
  </xdr:twoCellAnchor>
  <xdr:twoCellAnchor>
    <xdr:from>
      <xdr:col>1</xdr:col>
      <xdr:colOff>2819400</xdr:colOff>
      <xdr:row>44</xdr:row>
      <xdr:rowOff>76200</xdr:rowOff>
    </xdr:from>
    <xdr:to>
      <xdr:col>1</xdr:col>
      <xdr:colOff>3886200</xdr:colOff>
      <xdr:row>46</xdr:row>
      <xdr:rowOff>133350</xdr:rowOff>
    </xdr:to>
    <xdr:sp macro="" textlink="">
      <xdr:nvSpPr>
        <xdr:cNvPr id="3" name="Rechthoek: afgeronde hoeken 2">
          <a:hlinkClick xmlns:r="http://schemas.openxmlformats.org/officeDocument/2006/relationships" r:id="rId10" tooltip="Terug"/>
          <a:extLst>
            <a:ext uri="{FF2B5EF4-FFF2-40B4-BE49-F238E27FC236}">
              <a16:creationId xmlns:a16="http://schemas.microsoft.com/office/drawing/2014/main" id="{40B2CF8F-D151-4426-A886-50BD82196B54}"/>
            </a:ext>
          </a:extLst>
        </xdr:cNvPr>
        <xdr:cNvSpPr/>
      </xdr:nvSpPr>
      <xdr:spPr>
        <a:xfrm>
          <a:off x="3590925" y="8067675"/>
          <a:ext cx="1066800" cy="4191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l-NL" sz="1100"/>
            <a:t>&lt;  TERUG</a:t>
          </a:r>
        </a:p>
      </xdr:txBody>
    </xdr:sp>
    <xdr:clientData/>
  </xdr:twoCellAnchor>
  <xdr:twoCellAnchor editAs="absolute">
    <xdr:from>
      <xdr:col>10</xdr:col>
      <xdr:colOff>95250</xdr:colOff>
      <xdr:row>1</xdr:row>
      <xdr:rowOff>0</xdr:rowOff>
    </xdr:from>
    <xdr:to>
      <xdr:col>12</xdr:col>
      <xdr:colOff>96361</xdr:colOff>
      <xdr:row>3</xdr:row>
      <xdr:rowOff>171231</xdr:rowOff>
    </xdr:to>
    <xdr:sp macro="" textlink="">
      <xdr:nvSpPr>
        <xdr:cNvPr id="4" name="Rechthoek: afgeronde hoeken 3">
          <a:hlinkClick xmlns:r="http://schemas.openxmlformats.org/officeDocument/2006/relationships" r:id="rId13" tooltip="Nuttig links"/>
          <a:extLst>
            <a:ext uri="{FF2B5EF4-FFF2-40B4-BE49-F238E27FC236}">
              <a16:creationId xmlns:a16="http://schemas.microsoft.com/office/drawing/2014/main" id="{7B5F4FA4-D8DB-4317-B868-95372D2364E0}"/>
            </a:ext>
          </a:extLst>
        </xdr:cNvPr>
        <xdr:cNvSpPr/>
      </xdr:nvSpPr>
      <xdr:spPr>
        <a:xfrm>
          <a:off x="11182350" y="190500"/>
          <a:ext cx="1215549" cy="555089"/>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l-NL" sz="1100"/>
            <a:t>Nuttige</a:t>
          </a:r>
          <a:r>
            <a:rPr lang="nl-NL" sz="1100" baseline="0"/>
            <a:t> links</a:t>
          </a:r>
          <a:endParaRPr lang="nl-NL" sz="1100"/>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560071</xdr:colOff>
      <xdr:row>5</xdr:row>
      <xdr:rowOff>114300</xdr:rowOff>
    </xdr:from>
    <xdr:to>
      <xdr:col>23</xdr:col>
      <xdr:colOff>469573</xdr:colOff>
      <xdr:row>37</xdr:row>
      <xdr:rowOff>44364</xdr:rowOff>
    </xdr:to>
    <xdr:grpSp>
      <xdr:nvGrpSpPr>
        <xdr:cNvPr id="61" name="Groep 1" descr="Infographic-grafiek met mijlpaalbeschrijvingen grenzend aan mijlpaaldatums in druppelvormen. Een ronde lijn met een pijl die naar rechts wijst, illustreert de richting van de tijdlijn. Het huidige jaar voor de mijlpalen volgt het pad.">
          <a:extLst>
            <a:ext uri="{FF2B5EF4-FFF2-40B4-BE49-F238E27FC236}">
              <a16:creationId xmlns:a16="http://schemas.microsoft.com/office/drawing/2014/main" id="{04537E82-21D3-4205-A411-09C03AC11F92}"/>
            </a:ext>
          </a:extLst>
        </xdr:cNvPr>
        <xdr:cNvGrpSpPr/>
      </xdr:nvGrpSpPr>
      <xdr:grpSpPr>
        <a:xfrm>
          <a:off x="560071" y="1028700"/>
          <a:ext cx="14143662" cy="5782224"/>
          <a:chOff x="349898" y="349898"/>
          <a:chExt cx="13913471" cy="6356480"/>
        </a:xfrm>
      </xdr:grpSpPr>
      <xdr:grpSp>
        <xdr:nvGrpSpPr>
          <xdr:cNvPr id="62" name="Groep 2" descr="Infographic-grafiek met mijlpaalbeschrijvingen grenzend aan mijlpaaldatums in druppelvormen. Een ronde lijn met een pijl die naar rechts wijst, illustreert de richting van de tijdlijn. Het huidige jaar voor de mijlpalen volgt het pad.">
            <a:extLst>
              <a:ext uri="{FF2B5EF4-FFF2-40B4-BE49-F238E27FC236}">
                <a16:creationId xmlns:a16="http://schemas.microsoft.com/office/drawing/2014/main" id="{387F133B-C886-D41D-B267-6B8DE8BBFD87}"/>
              </a:ext>
            </a:extLst>
          </xdr:cNvPr>
          <xdr:cNvGrpSpPr/>
        </xdr:nvGrpSpPr>
        <xdr:grpSpPr>
          <a:xfrm>
            <a:off x="349898" y="349898"/>
            <a:ext cx="13913471" cy="6356480"/>
            <a:chOff x="349898" y="349898"/>
            <a:chExt cx="13913471" cy="6356480"/>
          </a:xfrm>
        </xdr:grpSpPr>
        <xdr:grpSp>
          <xdr:nvGrpSpPr>
            <xdr:cNvPr id="63" name="Groep 9" descr="Infographic-grafiek met mijlpaalbeschrijvingen grenzend aan mijlpaaldatums in druppelvormen. Een ronde lijn met een pijl die naar rechts wijst, illustreert de richting van de tijdlijn. Het huidige jaar voor de mijlpalen volgt het pad.">
              <a:extLst>
                <a:ext uri="{FF2B5EF4-FFF2-40B4-BE49-F238E27FC236}">
                  <a16:creationId xmlns:a16="http://schemas.microsoft.com/office/drawing/2014/main" id="{A33D1E72-863D-159E-5B60-29A1705F10CB}"/>
                </a:ext>
              </a:extLst>
            </xdr:cNvPr>
            <xdr:cNvGrpSpPr/>
          </xdr:nvGrpSpPr>
          <xdr:grpSpPr>
            <a:xfrm>
              <a:off x="349898" y="349898"/>
              <a:ext cx="13913471" cy="6356480"/>
              <a:chOff x="349898" y="349898"/>
              <a:chExt cx="13913471" cy="6356480"/>
            </a:xfrm>
          </xdr:grpSpPr>
          <xdr:grpSp>
            <xdr:nvGrpSpPr>
              <xdr:cNvPr id="64" name="Groep 14" descr="Roadmap-shape met pijlpunt die stroom van links naar rechts en van boven naar beneden weergeeft, met de pijl rechtsonder">
                <a:extLst>
                  <a:ext uri="{FF2B5EF4-FFF2-40B4-BE49-F238E27FC236}">
                    <a16:creationId xmlns:a16="http://schemas.microsoft.com/office/drawing/2014/main" id="{B6CDAEB4-BF52-6127-1C75-F9C13A2F3552}"/>
                  </a:ext>
                </a:extLst>
              </xdr:cNvPr>
              <xdr:cNvGrpSpPr/>
            </xdr:nvGrpSpPr>
            <xdr:grpSpPr>
              <a:xfrm>
                <a:off x="349898" y="349898"/>
                <a:ext cx="9602752" cy="6356480"/>
                <a:chOff x="349898" y="349898"/>
                <a:chExt cx="9602752" cy="6356480"/>
              </a:xfrm>
            </xdr:grpSpPr>
            <xdr:sp macro="" textlink="">
              <xdr:nvSpPr>
                <xdr:cNvPr id="65" name="Rechthoek 12" descr="Kromme lijn">
                  <a:extLst>
                    <a:ext uri="{FF2B5EF4-FFF2-40B4-BE49-F238E27FC236}">
                      <a16:creationId xmlns:a16="http://schemas.microsoft.com/office/drawing/2014/main" id="{94389BA7-F231-E1FA-E64E-CD7BC409A69B}"/>
                    </a:ext>
                  </a:extLst>
                </xdr:cNvPr>
                <xdr:cNvSpPr/>
              </xdr:nvSpPr>
              <xdr:spPr>
                <a:xfrm>
                  <a:off x="349898" y="349898"/>
                  <a:ext cx="8178985" cy="6356480"/>
                </a:xfrm>
                <a:custGeom>
                  <a:avLst/>
                  <a:gdLst>
                    <a:gd name="connsiteX0" fmla="*/ 0 w 685800"/>
                    <a:gd name="connsiteY0" fmla="*/ 0 h 3781425"/>
                    <a:gd name="connsiteX1" fmla="*/ 685800 w 685800"/>
                    <a:gd name="connsiteY1" fmla="*/ 0 h 3781425"/>
                    <a:gd name="connsiteX2" fmla="*/ 685800 w 685800"/>
                    <a:gd name="connsiteY2" fmla="*/ 3781425 h 3781425"/>
                    <a:gd name="connsiteX3" fmla="*/ 0 w 685800"/>
                    <a:gd name="connsiteY3" fmla="*/ 3781425 h 3781425"/>
                    <a:gd name="connsiteX4" fmla="*/ 0 w 685800"/>
                    <a:gd name="connsiteY4" fmla="*/ 0 h 3781425"/>
                    <a:gd name="connsiteX0" fmla="*/ 0 w 705125"/>
                    <a:gd name="connsiteY0" fmla="*/ 0 h 3781425"/>
                    <a:gd name="connsiteX1" fmla="*/ 685800 w 705125"/>
                    <a:gd name="connsiteY1" fmla="*/ 0 h 3781425"/>
                    <a:gd name="connsiteX2" fmla="*/ 704850 w 705125"/>
                    <a:gd name="connsiteY2" fmla="*/ 809625 h 3781425"/>
                    <a:gd name="connsiteX3" fmla="*/ 685800 w 705125"/>
                    <a:gd name="connsiteY3" fmla="*/ 3781425 h 3781425"/>
                    <a:gd name="connsiteX4" fmla="*/ 0 w 705125"/>
                    <a:gd name="connsiteY4" fmla="*/ 3781425 h 3781425"/>
                    <a:gd name="connsiteX5" fmla="*/ 0 w 705125"/>
                    <a:gd name="connsiteY5" fmla="*/ 0 h 3781425"/>
                    <a:gd name="connsiteX0" fmla="*/ 104775 w 809900"/>
                    <a:gd name="connsiteY0" fmla="*/ 0 h 3781425"/>
                    <a:gd name="connsiteX1" fmla="*/ 790575 w 809900"/>
                    <a:gd name="connsiteY1" fmla="*/ 0 h 3781425"/>
                    <a:gd name="connsiteX2" fmla="*/ 809625 w 809900"/>
                    <a:gd name="connsiteY2" fmla="*/ 809625 h 3781425"/>
                    <a:gd name="connsiteX3" fmla="*/ 790575 w 809900"/>
                    <a:gd name="connsiteY3" fmla="*/ 3781425 h 3781425"/>
                    <a:gd name="connsiteX4" fmla="*/ 104775 w 809900"/>
                    <a:gd name="connsiteY4" fmla="*/ 3781425 h 3781425"/>
                    <a:gd name="connsiteX5" fmla="*/ 0 w 809900"/>
                    <a:gd name="connsiteY5" fmla="*/ 809625 h 3781425"/>
                    <a:gd name="connsiteX6" fmla="*/ 104775 w 809900"/>
                    <a:gd name="connsiteY6" fmla="*/ 0 h 3781425"/>
                    <a:gd name="connsiteX0" fmla="*/ 104775 w 866775"/>
                    <a:gd name="connsiteY0" fmla="*/ 0 h 3781425"/>
                    <a:gd name="connsiteX1" fmla="*/ 790575 w 866775"/>
                    <a:gd name="connsiteY1" fmla="*/ 0 h 3781425"/>
                    <a:gd name="connsiteX2" fmla="*/ 809625 w 866775"/>
                    <a:gd name="connsiteY2" fmla="*/ 809625 h 3781425"/>
                    <a:gd name="connsiteX3" fmla="*/ 866775 w 866775"/>
                    <a:gd name="connsiteY3" fmla="*/ 2171700 h 3781425"/>
                    <a:gd name="connsiteX4" fmla="*/ 790575 w 866775"/>
                    <a:gd name="connsiteY4" fmla="*/ 3781425 h 3781425"/>
                    <a:gd name="connsiteX5" fmla="*/ 104775 w 866775"/>
                    <a:gd name="connsiteY5" fmla="*/ 3781425 h 3781425"/>
                    <a:gd name="connsiteX6" fmla="*/ 0 w 866775"/>
                    <a:gd name="connsiteY6" fmla="*/ 809625 h 3781425"/>
                    <a:gd name="connsiteX7" fmla="*/ 104775 w 866775"/>
                    <a:gd name="connsiteY7" fmla="*/ 0 h 3781425"/>
                    <a:gd name="connsiteX0" fmla="*/ 107604 w 869604"/>
                    <a:gd name="connsiteY0" fmla="*/ 0 h 3781425"/>
                    <a:gd name="connsiteX1" fmla="*/ 793404 w 869604"/>
                    <a:gd name="connsiteY1" fmla="*/ 0 h 3781425"/>
                    <a:gd name="connsiteX2" fmla="*/ 812454 w 869604"/>
                    <a:gd name="connsiteY2" fmla="*/ 809625 h 3781425"/>
                    <a:gd name="connsiteX3" fmla="*/ 869604 w 869604"/>
                    <a:gd name="connsiteY3" fmla="*/ 2171700 h 3781425"/>
                    <a:gd name="connsiteX4" fmla="*/ 793404 w 869604"/>
                    <a:gd name="connsiteY4" fmla="*/ 3781425 h 3781425"/>
                    <a:gd name="connsiteX5" fmla="*/ 107604 w 869604"/>
                    <a:gd name="connsiteY5" fmla="*/ 3781425 h 3781425"/>
                    <a:gd name="connsiteX6" fmla="*/ 21879 w 869604"/>
                    <a:gd name="connsiteY6" fmla="*/ 2219325 h 3781425"/>
                    <a:gd name="connsiteX7" fmla="*/ 2829 w 869604"/>
                    <a:gd name="connsiteY7" fmla="*/ 809625 h 3781425"/>
                    <a:gd name="connsiteX8" fmla="*/ 107604 w 869604"/>
                    <a:gd name="connsiteY8" fmla="*/ 0 h 3781425"/>
                    <a:gd name="connsiteX0" fmla="*/ 107604 w 2222159"/>
                    <a:gd name="connsiteY0" fmla="*/ 0 h 3781425"/>
                    <a:gd name="connsiteX1" fmla="*/ 793404 w 2222159"/>
                    <a:gd name="connsiteY1" fmla="*/ 0 h 3781425"/>
                    <a:gd name="connsiteX2" fmla="*/ 2222154 w 2222159"/>
                    <a:gd name="connsiteY2" fmla="*/ 1009650 h 3781425"/>
                    <a:gd name="connsiteX3" fmla="*/ 869604 w 2222159"/>
                    <a:gd name="connsiteY3" fmla="*/ 2171700 h 3781425"/>
                    <a:gd name="connsiteX4" fmla="*/ 793404 w 2222159"/>
                    <a:gd name="connsiteY4" fmla="*/ 3781425 h 3781425"/>
                    <a:gd name="connsiteX5" fmla="*/ 107604 w 2222159"/>
                    <a:gd name="connsiteY5" fmla="*/ 3781425 h 3781425"/>
                    <a:gd name="connsiteX6" fmla="*/ 21879 w 2222159"/>
                    <a:gd name="connsiteY6" fmla="*/ 2219325 h 3781425"/>
                    <a:gd name="connsiteX7" fmla="*/ 2829 w 2222159"/>
                    <a:gd name="connsiteY7" fmla="*/ 809625 h 3781425"/>
                    <a:gd name="connsiteX8" fmla="*/ 107604 w 2222159"/>
                    <a:gd name="connsiteY8" fmla="*/ 0 h 3781425"/>
                    <a:gd name="connsiteX0" fmla="*/ 85837 w 2200392"/>
                    <a:gd name="connsiteY0" fmla="*/ 0 h 3781425"/>
                    <a:gd name="connsiteX1" fmla="*/ 771637 w 2200392"/>
                    <a:gd name="connsiteY1" fmla="*/ 0 h 3781425"/>
                    <a:gd name="connsiteX2" fmla="*/ 2200387 w 2200392"/>
                    <a:gd name="connsiteY2" fmla="*/ 1009650 h 3781425"/>
                    <a:gd name="connsiteX3" fmla="*/ 847837 w 2200392"/>
                    <a:gd name="connsiteY3" fmla="*/ 2171700 h 3781425"/>
                    <a:gd name="connsiteX4" fmla="*/ 771637 w 2200392"/>
                    <a:gd name="connsiteY4" fmla="*/ 3781425 h 3781425"/>
                    <a:gd name="connsiteX5" fmla="*/ 85837 w 2200392"/>
                    <a:gd name="connsiteY5" fmla="*/ 3781425 h 3781425"/>
                    <a:gd name="connsiteX6" fmla="*/ 112 w 2200392"/>
                    <a:gd name="connsiteY6" fmla="*/ 2219325 h 3781425"/>
                    <a:gd name="connsiteX7" fmla="*/ 2038462 w 2200392"/>
                    <a:gd name="connsiteY7" fmla="*/ 1000125 h 3781425"/>
                    <a:gd name="connsiteX8" fmla="*/ 85837 w 2200392"/>
                    <a:gd name="connsiteY8" fmla="*/ 0 h 3781425"/>
                    <a:gd name="connsiteX0" fmla="*/ 266812 w 2200392"/>
                    <a:gd name="connsiteY0" fmla="*/ 800100 h 3781425"/>
                    <a:gd name="connsiteX1" fmla="*/ 771637 w 2200392"/>
                    <a:gd name="connsiteY1" fmla="*/ 0 h 3781425"/>
                    <a:gd name="connsiteX2" fmla="*/ 2200387 w 2200392"/>
                    <a:gd name="connsiteY2" fmla="*/ 1009650 h 3781425"/>
                    <a:gd name="connsiteX3" fmla="*/ 847837 w 2200392"/>
                    <a:gd name="connsiteY3" fmla="*/ 2171700 h 3781425"/>
                    <a:gd name="connsiteX4" fmla="*/ 771637 w 2200392"/>
                    <a:gd name="connsiteY4" fmla="*/ 3781425 h 3781425"/>
                    <a:gd name="connsiteX5" fmla="*/ 85837 w 2200392"/>
                    <a:gd name="connsiteY5" fmla="*/ 3781425 h 3781425"/>
                    <a:gd name="connsiteX6" fmla="*/ 112 w 2200392"/>
                    <a:gd name="connsiteY6" fmla="*/ 2219325 h 3781425"/>
                    <a:gd name="connsiteX7" fmla="*/ 2038462 w 2200392"/>
                    <a:gd name="connsiteY7" fmla="*/ 1000125 h 3781425"/>
                    <a:gd name="connsiteX8" fmla="*/ 266812 w 2200392"/>
                    <a:gd name="connsiteY8" fmla="*/ 800100 h 3781425"/>
                    <a:gd name="connsiteX0" fmla="*/ 266812 w 2200392"/>
                    <a:gd name="connsiteY0" fmla="*/ 657225 h 3638550"/>
                    <a:gd name="connsiteX1" fmla="*/ 704962 w 2200392"/>
                    <a:gd name="connsiteY1" fmla="*/ 0 h 3638550"/>
                    <a:gd name="connsiteX2" fmla="*/ 2200387 w 2200392"/>
                    <a:gd name="connsiteY2" fmla="*/ 866775 h 3638550"/>
                    <a:gd name="connsiteX3" fmla="*/ 847837 w 2200392"/>
                    <a:gd name="connsiteY3" fmla="*/ 2028825 h 3638550"/>
                    <a:gd name="connsiteX4" fmla="*/ 771637 w 2200392"/>
                    <a:gd name="connsiteY4" fmla="*/ 3638550 h 3638550"/>
                    <a:gd name="connsiteX5" fmla="*/ 85837 w 2200392"/>
                    <a:gd name="connsiteY5" fmla="*/ 3638550 h 3638550"/>
                    <a:gd name="connsiteX6" fmla="*/ 112 w 2200392"/>
                    <a:gd name="connsiteY6" fmla="*/ 2076450 h 3638550"/>
                    <a:gd name="connsiteX7" fmla="*/ 2038462 w 2200392"/>
                    <a:gd name="connsiteY7" fmla="*/ 857250 h 3638550"/>
                    <a:gd name="connsiteX8" fmla="*/ 266812 w 2200392"/>
                    <a:gd name="connsiteY8" fmla="*/ 657225 h 3638550"/>
                    <a:gd name="connsiteX0" fmla="*/ 266812 w 2200392"/>
                    <a:gd name="connsiteY0" fmla="*/ 590550 h 3571875"/>
                    <a:gd name="connsiteX1" fmla="*/ 704962 w 2200392"/>
                    <a:gd name="connsiteY1" fmla="*/ 0 h 3571875"/>
                    <a:gd name="connsiteX2" fmla="*/ 2200387 w 2200392"/>
                    <a:gd name="connsiteY2" fmla="*/ 800100 h 3571875"/>
                    <a:gd name="connsiteX3" fmla="*/ 847837 w 2200392"/>
                    <a:gd name="connsiteY3" fmla="*/ 1962150 h 3571875"/>
                    <a:gd name="connsiteX4" fmla="*/ 771637 w 2200392"/>
                    <a:gd name="connsiteY4" fmla="*/ 3571875 h 3571875"/>
                    <a:gd name="connsiteX5" fmla="*/ 85837 w 2200392"/>
                    <a:gd name="connsiteY5" fmla="*/ 3571875 h 3571875"/>
                    <a:gd name="connsiteX6" fmla="*/ 112 w 2200392"/>
                    <a:gd name="connsiteY6" fmla="*/ 2009775 h 3571875"/>
                    <a:gd name="connsiteX7" fmla="*/ 2038462 w 2200392"/>
                    <a:gd name="connsiteY7" fmla="*/ 790575 h 3571875"/>
                    <a:gd name="connsiteX8" fmla="*/ 266812 w 2200392"/>
                    <a:gd name="connsiteY8" fmla="*/ 590550 h 3571875"/>
                    <a:gd name="connsiteX0" fmla="*/ 266812 w 2200393"/>
                    <a:gd name="connsiteY0" fmla="*/ 590550 h 3571875"/>
                    <a:gd name="connsiteX1" fmla="*/ 704962 w 2200393"/>
                    <a:gd name="connsiteY1" fmla="*/ 0 h 3571875"/>
                    <a:gd name="connsiteX2" fmla="*/ 2200387 w 2200393"/>
                    <a:gd name="connsiteY2" fmla="*/ 800100 h 3571875"/>
                    <a:gd name="connsiteX3" fmla="*/ 847837 w 2200393"/>
                    <a:gd name="connsiteY3" fmla="*/ 1962150 h 3571875"/>
                    <a:gd name="connsiteX4" fmla="*/ 771637 w 2200393"/>
                    <a:gd name="connsiteY4" fmla="*/ 3571875 h 3571875"/>
                    <a:gd name="connsiteX5" fmla="*/ 85837 w 2200393"/>
                    <a:gd name="connsiteY5" fmla="*/ 3571875 h 3571875"/>
                    <a:gd name="connsiteX6" fmla="*/ 112 w 2200393"/>
                    <a:gd name="connsiteY6" fmla="*/ 2009775 h 3571875"/>
                    <a:gd name="connsiteX7" fmla="*/ 2038462 w 2200393"/>
                    <a:gd name="connsiteY7" fmla="*/ 790575 h 3571875"/>
                    <a:gd name="connsiteX8" fmla="*/ 266812 w 2200393"/>
                    <a:gd name="connsiteY8" fmla="*/ 590550 h 3571875"/>
                    <a:gd name="connsiteX0" fmla="*/ 266812 w 2200392"/>
                    <a:gd name="connsiteY0" fmla="*/ 123825 h 3105150"/>
                    <a:gd name="connsiteX1" fmla="*/ 390637 w 2200392"/>
                    <a:gd name="connsiteY1" fmla="*/ 0 h 3105150"/>
                    <a:gd name="connsiteX2" fmla="*/ 2200387 w 2200392"/>
                    <a:gd name="connsiteY2" fmla="*/ 333375 h 3105150"/>
                    <a:gd name="connsiteX3" fmla="*/ 847837 w 2200392"/>
                    <a:gd name="connsiteY3" fmla="*/ 1495425 h 3105150"/>
                    <a:gd name="connsiteX4" fmla="*/ 771637 w 2200392"/>
                    <a:gd name="connsiteY4" fmla="*/ 3105150 h 3105150"/>
                    <a:gd name="connsiteX5" fmla="*/ 85837 w 2200392"/>
                    <a:gd name="connsiteY5" fmla="*/ 3105150 h 3105150"/>
                    <a:gd name="connsiteX6" fmla="*/ 112 w 2200392"/>
                    <a:gd name="connsiteY6" fmla="*/ 1543050 h 3105150"/>
                    <a:gd name="connsiteX7" fmla="*/ 2038462 w 2200392"/>
                    <a:gd name="connsiteY7" fmla="*/ 323850 h 3105150"/>
                    <a:gd name="connsiteX8" fmla="*/ 266812 w 2200392"/>
                    <a:gd name="connsiteY8" fmla="*/ 123825 h 3105150"/>
                    <a:gd name="connsiteX0" fmla="*/ 266812 w 2200392"/>
                    <a:gd name="connsiteY0" fmla="*/ 123825 h 3105150"/>
                    <a:gd name="connsiteX1" fmla="*/ 238237 w 2200392"/>
                    <a:gd name="connsiteY1" fmla="*/ 0 h 3105150"/>
                    <a:gd name="connsiteX2" fmla="*/ 2200387 w 2200392"/>
                    <a:gd name="connsiteY2" fmla="*/ 333375 h 3105150"/>
                    <a:gd name="connsiteX3" fmla="*/ 847837 w 2200392"/>
                    <a:gd name="connsiteY3" fmla="*/ 1495425 h 3105150"/>
                    <a:gd name="connsiteX4" fmla="*/ 771637 w 2200392"/>
                    <a:gd name="connsiteY4" fmla="*/ 3105150 h 3105150"/>
                    <a:gd name="connsiteX5" fmla="*/ 85837 w 2200392"/>
                    <a:gd name="connsiteY5" fmla="*/ 3105150 h 3105150"/>
                    <a:gd name="connsiteX6" fmla="*/ 112 w 2200392"/>
                    <a:gd name="connsiteY6" fmla="*/ 1543050 h 3105150"/>
                    <a:gd name="connsiteX7" fmla="*/ 2038462 w 2200392"/>
                    <a:gd name="connsiteY7" fmla="*/ 323850 h 3105150"/>
                    <a:gd name="connsiteX8" fmla="*/ 266812 w 2200392"/>
                    <a:gd name="connsiteY8" fmla="*/ 123825 h 3105150"/>
                    <a:gd name="connsiteX0" fmla="*/ 266812 w 2200392"/>
                    <a:gd name="connsiteY0" fmla="*/ 133350 h 3114675"/>
                    <a:gd name="connsiteX1" fmla="*/ 266812 w 2200392"/>
                    <a:gd name="connsiteY1" fmla="*/ 0 h 3114675"/>
                    <a:gd name="connsiteX2" fmla="*/ 2200387 w 2200392"/>
                    <a:gd name="connsiteY2" fmla="*/ 342900 h 3114675"/>
                    <a:gd name="connsiteX3" fmla="*/ 847837 w 2200392"/>
                    <a:gd name="connsiteY3" fmla="*/ 1504950 h 3114675"/>
                    <a:gd name="connsiteX4" fmla="*/ 771637 w 2200392"/>
                    <a:gd name="connsiteY4" fmla="*/ 3114675 h 3114675"/>
                    <a:gd name="connsiteX5" fmla="*/ 85837 w 2200392"/>
                    <a:gd name="connsiteY5" fmla="*/ 3114675 h 3114675"/>
                    <a:gd name="connsiteX6" fmla="*/ 112 w 2200392"/>
                    <a:gd name="connsiteY6" fmla="*/ 1552575 h 3114675"/>
                    <a:gd name="connsiteX7" fmla="*/ 2038462 w 2200392"/>
                    <a:gd name="connsiteY7" fmla="*/ 333375 h 3114675"/>
                    <a:gd name="connsiteX8" fmla="*/ 266812 w 2200392"/>
                    <a:gd name="connsiteY8" fmla="*/ 133350 h 3114675"/>
                    <a:gd name="connsiteX0" fmla="*/ 266812 w 2200392"/>
                    <a:gd name="connsiteY0" fmla="*/ 76200 h 3057525"/>
                    <a:gd name="connsiteX1" fmla="*/ 276337 w 2200392"/>
                    <a:gd name="connsiteY1" fmla="*/ 0 h 3057525"/>
                    <a:gd name="connsiteX2" fmla="*/ 2200387 w 2200392"/>
                    <a:gd name="connsiteY2" fmla="*/ 285750 h 3057525"/>
                    <a:gd name="connsiteX3" fmla="*/ 847837 w 2200392"/>
                    <a:gd name="connsiteY3" fmla="*/ 1447800 h 3057525"/>
                    <a:gd name="connsiteX4" fmla="*/ 771637 w 2200392"/>
                    <a:gd name="connsiteY4" fmla="*/ 3057525 h 3057525"/>
                    <a:gd name="connsiteX5" fmla="*/ 85837 w 2200392"/>
                    <a:gd name="connsiteY5" fmla="*/ 3057525 h 3057525"/>
                    <a:gd name="connsiteX6" fmla="*/ 112 w 2200392"/>
                    <a:gd name="connsiteY6" fmla="*/ 1495425 h 3057525"/>
                    <a:gd name="connsiteX7" fmla="*/ 2038462 w 2200392"/>
                    <a:gd name="connsiteY7" fmla="*/ 276225 h 3057525"/>
                    <a:gd name="connsiteX8" fmla="*/ 266812 w 2200392"/>
                    <a:gd name="connsiteY8" fmla="*/ 76200 h 3057525"/>
                    <a:gd name="connsiteX0" fmla="*/ 266812 w 2200392"/>
                    <a:gd name="connsiteY0" fmla="*/ 76200 h 3057525"/>
                    <a:gd name="connsiteX1" fmla="*/ 276337 w 2200392"/>
                    <a:gd name="connsiteY1" fmla="*/ 0 h 3057525"/>
                    <a:gd name="connsiteX2" fmla="*/ 2200387 w 2200392"/>
                    <a:gd name="connsiteY2" fmla="*/ 285750 h 3057525"/>
                    <a:gd name="connsiteX3" fmla="*/ 847837 w 2200392"/>
                    <a:gd name="connsiteY3" fmla="*/ 1447800 h 3057525"/>
                    <a:gd name="connsiteX4" fmla="*/ 771637 w 2200392"/>
                    <a:gd name="connsiteY4" fmla="*/ 3057525 h 3057525"/>
                    <a:gd name="connsiteX5" fmla="*/ 85837 w 2200392"/>
                    <a:gd name="connsiteY5" fmla="*/ 3057525 h 3057525"/>
                    <a:gd name="connsiteX6" fmla="*/ 112 w 2200392"/>
                    <a:gd name="connsiteY6" fmla="*/ 1495425 h 3057525"/>
                    <a:gd name="connsiteX7" fmla="*/ 2038462 w 2200392"/>
                    <a:gd name="connsiteY7" fmla="*/ 276225 h 3057525"/>
                    <a:gd name="connsiteX8" fmla="*/ 266812 w 2200392"/>
                    <a:gd name="connsiteY8" fmla="*/ 76200 h 3057525"/>
                    <a:gd name="connsiteX0" fmla="*/ 266812 w 2200392"/>
                    <a:gd name="connsiteY0" fmla="*/ 76200 h 3057525"/>
                    <a:gd name="connsiteX1" fmla="*/ 276337 w 2200392"/>
                    <a:gd name="connsiteY1" fmla="*/ 0 h 3057525"/>
                    <a:gd name="connsiteX2" fmla="*/ 2200387 w 2200392"/>
                    <a:gd name="connsiteY2" fmla="*/ 285750 h 3057525"/>
                    <a:gd name="connsiteX3" fmla="*/ 847837 w 2200392"/>
                    <a:gd name="connsiteY3" fmla="*/ 1447800 h 3057525"/>
                    <a:gd name="connsiteX4" fmla="*/ 771637 w 2200392"/>
                    <a:gd name="connsiteY4" fmla="*/ 3057525 h 3057525"/>
                    <a:gd name="connsiteX5" fmla="*/ 85837 w 2200392"/>
                    <a:gd name="connsiteY5" fmla="*/ 3057525 h 3057525"/>
                    <a:gd name="connsiteX6" fmla="*/ 112 w 2200392"/>
                    <a:gd name="connsiteY6" fmla="*/ 1495425 h 3057525"/>
                    <a:gd name="connsiteX7" fmla="*/ 2038462 w 2200392"/>
                    <a:gd name="connsiteY7" fmla="*/ 276225 h 3057525"/>
                    <a:gd name="connsiteX8" fmla="*/ 266812 w 2200392"/>
                    <a:gd name="connsiteY8" fmla="*/ 76200 h 3057525"/>
                    <a:gd name="connsiteX0" fmla="*/ 266811 w 2200391"/>
                    <a:gd name="connsiteY0" fmla="*/ 76200 h 3057525"/>
                    <a:gd name="connsiteX1" fmla="*/ 276336 w 2200391"/>
                    <a:gd name="connsiteY1" fmla="*/ 0 h 3057525"/>
                    <a:gd name="connsiteX2" fmla="*/ 2200386 w 2200391"/>
                    <a:gd name="connsiteY2" fmla="*/ 285750 h 3057525"/>
                    <a:gd name="connsiteX3" fmla="*/ 847836 w 2200391"/>
                    <a:gd name="connsiteY3" fmla="*/ 1447800 h 3057525"/>
                    <a:gd name="connsiteX4" fmla="*/ 771636 w 2200391"/>
                    <a:gd name="connsiteY4" fmla="*/ 3057525 h 3057525"/>
                    <a:gd name="connsiteX5" fmla="*/ 85836 w 2200391"/>
                    <a:gd name="connsiteY5" fmla="*/ 3057525 h 3057525"/>
                    <a:gd name="connsiteX6" fmla="*/ 111 w 2200391"/>
                    <a:gd name="connsiteY6" fmla="*/ 1495425 h 3057525"/>
                    <a:gd name="connsiteX7" fmla="*/ 2042090 w 2200391"/>
                    <a:gd name="connsiteY7" fmla="*/ 272588 h 3057525"/>
                    <a:gd name="connsiteX8" fmla="*/ 266811 w 2200391"/>
                    <a:gd name="connsiteY8" fmla="*/ 76200 h 3057525"/>
                    <a:gd name="connsiteX0" fmla="*/ 266811 w 2200391"/>
                    <a:gd name="connsiteY0" fmla="*/ 76200 h 3057525"/>
                    <a:gd name="connsiteX1" fmla="*/ 276336 w 2200391"/>
                    <a:gd name="connsiteY1" fmla="*/ 0 h 3057525"/>
                    <a:gd name="connsiteX2" fmla="*/ 2200386 w 2200391"/>
                    <a:gd name="connsiteY2" fmla="*/ 285750 h 3057525"/>
                    <a:gd name="connsiteX3" fmla="*/ 847836 w 2200391"/>
                    <a:gd name="connsiteY3" fmla="*/ 1447800 h 3057525"/>
                    <a:gd name="connsiteX4" fmla="*/ 771636 w 2200391"/>
                    <a:gd name="connsiteY4" fmla="*/ 3057525 h 3057525"/>
                    <a:gd name="connsiteX5" fmla="*/ 85836 w 2200391"/>
                    <a:gd name="connsiteY5" fmla="*/ 3057525 h 3057525"/>
                    <a:gd name="connsiteX6" fmla="*/ 111 w 2200391"/>
                    <a:gd name="connsiteY6" fmla="*/ 1495425 h 3057525"/>
                    <a:gd name="connsiteX7" fmla="*/ 2042090 w 2200391"/>
                    <a:gd name="connsiteY7" fmla="*/ 272588 h 3057525"/>
                    <a:gd name="connsiteX8" fmla="*/ 266811 w 2200391"/>
                    <a:gd name="connsiteY8" fmla="*/ 76200 h 3057525"/>
                    <a:gd name="connsiteX0" fmla="*/ 364775 w 2200391"/>
                    <a:gd name="connsiteY0" fmla="*/ 76200 h 3057525"/>
                    <a:gd name="connsiteX1" fmla="*/ 276336 w 2200391"/>
                    <a:gd name="connsiteY1" fmla="*/ 0 h 3057525"/>
                    <a:gd name="connsiteX2" fmla="*/ 2200386 w 2200391"/>
                    <a:gd name="connsiteY2" fmla="*/ 285750 h 3057525"/>
                    <a:gd name="connsiteX3" fmla="*/ 847836 w 2200391"/>
                    <a:gd name="connsiteY3" fmla="*/ 1447800 h 3057525"/>
                    <a:gd name="connsiteX4" fmla="*/ 771636 w 2200391"/>
                    <a:gd name="connsiteY4" fmla="*/ 3057525 h 3057525"/>
                    <a:gd name="connsiteX5" fmla="*/ 85836 w 2200391"/>
                    <a:gd name="connsiteY5" fmla="*/ 3057525 h 3057525"/>
                    <a:gd name="connsiteX6" fmla="*/ 111 w 2200391"/>
                    <a:gd name="connsiteY6" fmla="*/ 1495425 h 3057525"/>
                    <a:gd name="connsiteX7" fmla="*/ 2042090 w 2200391"/>
                    <a:gd name="connsiteY7" fmla="*/ 272588 h 3057525"/>
                    <a:gd name="connsiteX8" fmla="*/ 364775 w 2200391"/>
                    <a:gd name="connsiteY8" fmla="*/ 76200 h 3057525"/>
                    <a:gd name="connsiteX0" fmla="*/ 364775 w 2200391"/>
                    <a:gd name="connsiteY0" fmla="*/ 79836 h 3061161"/>
                    <a:gd name="connsiteX1" fmla="*/ 363415 w 2200391"/>
                    <a:gd name="connsiteY1" fmla="*/ 0 h 3061161"/>
                    <a:gd name="connsiteX2" fmla="*/ 2200386 w 2200391"/>
                    <a:gd name="connsiteY2" fmla="*/ 289386 h 3061161"/>
                    <a:gd name="connsiteX3" fmla="*/ 847836 w 2200391"/>
                    <a:gd name="connsiteY3" fmla="*/ 1451436 h 3061161"/>
                    <a:gd name="connsiteX4" fmla="*/ 771636 w 2200391"/>
                    <a:gd name="connsiteY4" fmla="*/ 3061161 h 3061161"/>
                    <a:gd name="connsiteX5" fmla="*/ 85836 w 2200391"/>
                    <a:gd name="connsiteY5" fmla="*/ 3061161 h 3061161"/>
                    <a:gd name="connsiteX6" fmla="*/ 111 w 2200391"/>
                    <a:gd name="connsiteY6" fmla="*/ 1499061 h 3061161"/>
                    <a:gd name="connsiteX7" fmla="*/ 2042090 w 2200391"/>
                    <a:gd name="connsiteY7" fmla="*/ 276224 h 3061161"/>
                    <a:gd name="connsiteX8" fmla="*/ 364775 w 2200391"/>
                    <a:gd name="connsiteY8" fmla="*/ 79836 h 3061161"/>
                    <a:gd name="connsiteX0" fmla="*/ 364775 w 2200391"/>
                    <a:gd name="connsiteY0" fmla="*/ 79836 h 3061161"/>
                    <a:gd name="connsiteX1" fmla="*/ 348902 w 2200391"/>
                    <a:gd name="connsiteY1" fmla="*/ 0 h 3061161"/>
                    <a:gd name="connsiteX2" fmla="*/ 2200386 w 2200391"/>
                    <a:gd name="connsiteY2" fmla="*/ 289386 h 3061161"/>
                    <a:gd name="connsiteX3" fmla="*/ 847836 w 2200391"/>
                    <a:gd name="connsiteY3" fmla="*/ 1451436 h 3061161"/>
                    <a:gd name="connsiteX4" fmla="*/ 771636 w 2200391"/>
                    <a:gd name="connsiteY4" fmla="*/ 3061161 h 3061161"/>
                    <a:gd name="connsiteX5" fmla="*/ 85836 w 2200391"/>
                    <a:gd name="connsiteY5" fmla="*/ 3061161 h 3061161"/>
                    <a:gd name="connsiteX6" fmla="*/ 111 w 2200391"/>
                    <a:gd name="connsiteY6" fmla="*/ 1499061 h 3061161"/>
                    <a:gd name="connsiteX7" fmla="*/ 2042090 w 2200391"/>
                    <a:gd name="connsiteY7" fmla="*/ 276224 h 3061161"/>
                    <a:gd name="connsiteX8" fmla="*/ 364775 w 2200391"/>
                    <a:gd name="connsiteY8" fmla="*/ 79836 h 3061161"/>
                    <a:gd name="connsiteX0" fmla="*/ 335748 w 2200391"/>
                    <a:gd name="connsiteY0" fmla="*/ 79836 h 3061161"/>
                    <a:gd name="connsiteX1" fmla="*/ 348902 w 2200391"/>
                    <a:gd name="connsiteY1" fmla="*/ 0 h 3061161"/>
                    <a:gd name="connsiteX2" fmla="*/ 2200386 w 2200391"/>
                    <a:gd name="connsiteY2" fmla="*/ 289386 h 3061161"/>
                    <a:gd name="connsiteX3" fmla="*/ 847836 w 2200391"/>
                    <a:gd name="connsiteY3" fmla="*/ 1451436 h 3061161"/>
                    <a:gd name="connsiteX4" fmla="*/ 771636 w 2200391"/>
                    <a:gd name="connsiteY4" fmla="*/ 3061161 h 3061161"/>
                    <a:gd name="connsiteX5" fmla="*/ 85836 w 2200391"/>
                    <a:gd name="connsiteY5" fmla="*/ 3061161 h 3061161"/>
                    <a:gd name="connsiteX6" fmla="*/ 111 w 2200391"/>
                    <a:gd name="connsiteY6" fmla="*/ 1499061 h 3061161"/>
                    <a:gd name="connsiteX7" fmla="*/ 2042090 w 2200391"/>
                    <a:gd name="connsiteY7" fmla="*/ 276224 h 3061161"/>
                    <a:gd name="connsiteX8" fmla="*/ 335748 w 2200391"/>
                    <a:gd name="connsiteY8" fmla="*/ 79836 h 3061161"/>
                    <a:gd name="connsiteX0" fmla="*/ 350261 w 2200391"/>
                    <a:gd name="connsiteY0" fmla="*/ 76199 h 3061161"/>
                    <a:gd name="connsiteX1" fmla="*/ 348902 w 2200391"/>
                    <a:gd name="connsiteY1" fmla="*/ 0 h 3061161"/>
                    <a:gd name="connsiteX2" fmla="*/ 2200386 w 2200391"/>
                    <a:gd name="connsiteY2" fmla="*/ 289386 h 3061161"/>
                    <a:gd name="connsiteX3" fmla="*/ 847836 w 2200391"/>
                    <a:gd name="connsiteY3" fmla="*/ 1451436 h 3061161"/>
                    <a:gd name="connsiteX4" fmla="*/ 771636 w 2200391"/>
                    <a:gd name="connsiteY4" fmla="*/ 3061161 h 3061161"/>
                    <a:gd name="connsiteX5" fmla="*/ 85836 w 2200391"/>
                    <a:gd name="connsiteY5" fmla="*/ 3061161 h 3061161"/>
                    <a:gd name="connsiteX6" fmla="*/ 111 w 2200391"/>
                    <a:gd name="connsiteY6" fmla="*/ 1499061 h 3061161"/>
                    <a:gd name="connsiteX7" fmla="*/ 2042090 w 2200391"/>
                    <a:gd name="connsiteY7" fmla="*/ 276224 h 3061161"/>
                    <a:gd name="connsiteX8" fmla="*/ 350261 w 2200391"/>
                    <a:gd name="connsiteY8" fmla="*/ 76199 h 3061161"/>
                    <a:gd name="connsiteX0" fmla="*/ 350261 w 2200391"/>
                    <a:gd name="connsiteY0" fmla="*/ 43468 h 3028430"/>
                    <a:gd name="connsiteX1" fmla="*/ 345273 w 2200391"/>
                    <a:gd name="connsiteY1" fmla="*/ 0 h 3028430"/>
                    <a:gd name="connsiteX2" fmla="*/ 2200386 w 2200391"/>
                    <a:gd name="connsiteY2" fmla="*/ 256655 h 3028430"/>
                    <a:gd name="connsiteX3" fmla="*/ 847836 w 2200391"/>
                    <a:gd name="connsiteY3" fmla="*/ 1418705 h 3028430"/>
                    <a:gd name="connsiteX4" fmla="*/ 771636 w 2200391"/>
                    <a:gd name="connsiteY4" fmla="*/ 3028430 h 3028430"/>
                    <a:gd name="connsiteX5" fmla="*/ 85836 w 2200391"/>
                    <a:gd name="connsiteY5" fmla="*/ 3028430 h 3028430"/>
                    <a:gd name="connsiteX6" fmla="*/ 111 w 2200391"/>
                    <a:gd name="connsiteY6" fmla="*/ 1466330 h 3028430"/>
                    <a:gd name="connsiteX7" fmla="*/ 2042090 w 2200391"/>
                    <a:gd name="connsiteY7" fmla="*/ 243493 h 3028430"/>
                    <a:gd name="connsiteX8" fmla="*/ 350261 w 2200391"/>
                    <a:gd name="connsiteY8" fmla="*/ 43468 h 3028430"/>
                    <a:gd name="connsiteX0" fmla="*/ 350261 w 2200390"/>
                    <a:gd name="connsiteY0" fmla="*/ 43468 h 3028430"/>
                    <a:gd name="connsiteX1" fmla="*/ 345273 w 2200390"/>
                    <a:gd name="connsiteY1" fmla="*/ 0 h 3028430"/>
                    <a:gd name="connsiteX2" fmla="*/ 2200386 w 2200390"/>
                    <a:gd name="connsiteY2" fmla="*/ 256655 h 3028430"/>
                    <a:gd name="connsiteX3" fmla="*/ 201998 w 2200390"/>
                    <a:gd name="connsiteY3" fmla="*/ 1487805 h 3028430"/>
                    <a:gd name="connsiteX4" fmla="*/ 771636 w 2200390"/>
                    <a:gd name="connsiteY4" fmla="*/ 3028430 h 3028430"/>
                    <a:gd name="connsiteX5" fmla="*/ 85836 w 2200390"/>
                    <a:gd name="connsiteY5" fmla="*/ 3028430 h 3028430"/>
                    <a:gd name="connsiteX6" fmla="*/ 111 w 2200390"/>
                    <a:gd name="connsiteY6" fmla="*/ 1466330 h 3028430"/>
                    <a:gd name="connsiteX7" fmla="*/ 2042090 w 2200390"/>
                    <a:gd name="connsiteY7" fmla="*/ 243493 h 3028430"/>
                    <a:gd name="connsiteX8" fmla="*/ 350261 w 2200390"/>
                    <a:gd name="connsiteY8" fmla="*/ 43468 h 3028430"/>
                    <a:gd name="connsiteX0" fmla="*/ 350261 w 2200390"/>
                    <a:gd name="connsiteY0" fmla="*/ 43468 h 3028430"/>
                    <a:gd name="connsiteX1" fmla="*/ 345273 w 2200390"/>
                    <a:gd name="connsiteY1" fmla="*/ 0 h 3028430"/>
                    <a:gd name="connsiteX2" fmla="*/ 2200386 w 2200390"/>
                    <a:gd name="connsiteY2" fmla="*/ 256655 h 3028430"/>
                    <a:gd name="connsiteX3" fmla="*/ 201998 w 2200390"/>
                    <a:gd name="connsiteY3" fmla="*/ 1487805 h 3028430"/>
                    <a:gd name="connsiteX4" fmla="*/ 771636 w 2200390"/>
                    <a:gd name="connsiteY4" fmla="*/ 3028430 h 3028430"/>
                    <a:gd name="connsiteX5" fmla="*/ 85836 w 2200390"/>
                    <a:gd name="connsiteY5" fmla="*/ 3028430 h 3028430"/>
                    <a:gd name="connsiteX6" fmla="*/ 111 w 2200390"/>
                    <a:gd name="connsiteY6" fmla="*/ 1466330 h 3028430"/>
                    <a:gd name="connsiteX7" fmla="*/ 2042090 w 2200390"/>
                    <a:gd name="connsiteY7" fmla="*/ 243493 h 3028430"/>
                    <a:gd name="connsiteX8" fmla="*/ 350261 w 2200390"/>
                    <a:gd name="connsiteY8" fmla="*/ 43468 h 3028430"/>
                    <a:gd name="connsiteX0" fmla="*/ 350257 w 2200386"/>
                    <a:gd name="connsiteY0" fmla="*/ 43468 h 3028430"/>
                    <a:gd name="connsiteX1" fmla="*/ 345269 w 2200386"/>
                    <a:gd name="connsiteY1" fmla="*/ 0 h 3028430"/>
                    <a:gd name="connsiteX2" fmla="*/ 2200382 w 2200386"/>
                    <a:gd name="connsiteY2" fmla="*/ 256655 h 3028430"/>
                    <a:gd name="connsiteX3" fmla="*/ 201994 w 2200386"/>
                    <a:gd name="connsiteY3" fmla="*/ 1487805 h 3028430"/>
                    <a:gd name="connsiteX4" fmla="*/ 771632 w 2200386"/>
                    <a:gd name="connsiteY4" fmla="*/ 3028430 h 3028430"/>
                    <a:gd name="connsiteX5" fmla="*/ 85832 w 2200386"/>
                    <a:gd name="connsiteY5" fmla="*/ 3028430 h 3028430"/>
                    <a:gd name="connsiteX6" fmla="*/ 107 w 2200386"/>
                    <a:gd name="connsiteY6" fmla="*/ 1466330 h 3028430"/>
                    <a:gd name="connsiteX7" fmla="*/ 2042086 w 2200386"/>
                    <a:gd name="connsiteY7" fmla="*/ 243493 h 3028430"/>
                    <a:gd name="connsiteX8" fmla="*/ 350257 w 2200386"/>
                    <a:gd name="connsiteY8" fmla="*/ 43468 h 3028430"/>
                    <a:gd name="connsiteX0" fmla="*/ 350257 w 2564013"/>
                    <a:gd name="connsiteY0" fmla="*/ 43468 h 3028430"/>
                    <a:gd name="connsiteX1" fmla="*/ 345269 w 2564013"/>
                    <a:gd name="connsiteY1" fmla="*/ 0 h 3028430"/>
                    <a:gd name="connsiteX2" fmla="*/ 2200382 w 2564013"/>
                    <a:gd name="connsiteY2" fmla="*/ 256655 h 3028430"/>
                    <a:gd name="connsiteX3" fmla="*/ 201994 w 2564013"/>
                    <a:gd name="connsiteY3" fmla="*/ 1487805 h 3028430"/>
                    <a:gd name="connsiteX4" fmla="*/ 2564013 w 2564013"/>
                    <a:gd name="connsiteY4" fmla="*/ 2333802 h 3028430"/>
                    <a:gd name="connsiteX5" fmla="*/ 85832 w 2564013"/>
                    <a:gd name="connsiteY5" fmla="*/ 3028430 h 3028430"/>
                    <a:gd name="connsiteX6" fmla="*/ 107 w 2564013"/>
                    <a:gd name="connsiteY6" fmla="*/ 1466330 h 3028430"/>
                    <a:gd name="connsiteX7" fmla="*/ 2042086 w 2564013"/>
                    <a:gd name="connsiteY7" fmla="*/ 243493 h 3028430"/>
                    <a:gd name="connsiteX8" fmla="*/ 350257 w 2564013"/>
                    <a:gd name="connsiteY8" fmla="*/ 43468 h 3028430"/>
                    <a:gd name="connsiteX0" fmla="*/ 350257 w 2564013"/>
                    <a:gd name="connsiteY0" fmla="*/ 43468 h 2435633"/>
                    <a:gd name="connsiteX1" fmla="*/ 345269 w 2564013"/>
                    <a:gd name="connsiteY1" fmla="*/ 0 h 2435633"/>
                    <a:gd name="connsiteX2" fmla="*/ 2200382 w 2564013"/>
                    <a:gd name="connsiteY2" fmla="*/ 256655 h 2435633"/>
                    <a:gd name="connsiteX3" fmla="*/ 201994 w 2564013"/>
                    <a:gd name="connsiteY3" fmla="*/ 1487805 h 2435633"/>
                    <a:gd name="connsiteX4" fmla="*/ 2564013 w 2564013"/>
                    <a:gd name="connsiteY4" fmla="*/ 2333802 h 2435633"/>
                    <a:gd name="connsiteX5" fmla="*/ 2353520 w 2564013"/>
                    <a:gd name="connsiteY5" fmla="*/ 2435633 h 2435633"/>
                    <a:gd name="connsiteX6" fmla="*/ 107 w 2564013"/>
                    <a:gd name="connsiteY6" fmla="*/ 1466330 h 2435633"/>
                    <a:gd name="connsiteX7" fmla="*/ 2042086 w 2564013"/>
                    <a:gd name="connsiteY7" fmla="*/ 243493 h 2435633"/>
                    <a:gd name="connsiteX8" fmla="*/ 350257 w 2564013"/>
                    <a:gd name="connsiteY8" fmla="*/ 43468 h 2435633"/>
                    <a:gd name="connsiteX0" fmla="*/ 350257 w 2564013"/>
                    <a:gd name="connsiteY0" fmla="*/ 43468 h 2435633"/>
                    <a:gd name="connsiteX1" fmla="*/ 345269 w 2564013"/>
                    <a:gd name="connsiteY1" fmla="*/ 0 h 2435633"/>
                    <a:gd name="connsiteX2" fmla="*/ 2200382 w 2564013"/>
                    <a:gd name="connsiteY2" fmla="*/ 256655 h 2435633"/>
                    <a:gd name="connsiteX3" fmla="*/ 201994 w 2564013"/>
                    <a:gd name="connsiteY3" fmla="*/ 1487805 h 2435633"/>
                    <a:gd name="connsiteX4" fmla="*/ 2564013 w 2564013"/>
                    <a:gd name="connsiteY4" fmla="*/ 2333802 h 2435633"/>
                    <a:gd name="connsiteX5" fmla="*/ 2353520 w 2564013"/>
                    <a:gd name="connsiteY5" fmla="*/ 2435633 h 2435633"/>
                    <a:gd name="connsiteX6" fmla="*/ 107 w 2564013"/>
                    <a:gd name="connsiteY6" fmla="*/ 1466330 h 2435633"/>
                    <a:gd name="connsiteX7" fmla="*/ 2042086 w 2564013"/>
                    <a:gd name="connsiteY7" fmla="*/ 243493 h 2435633"/>
                    <a:gd name="connsiteX8" fmla="*/ 350257 w 2564013"/>
                    <a:gd name="connsiteY8" fmla="*/ 43468 h 2435633"/>
                    <a:gd name="connsiteX0" fmla="*/ 350257 w 2564013"/>
                    <a:gd name="connsiteY0" fmla="*/ 43468 h 2435633"/>
                    <a:gd name="connsiteX1" fmla="*/ 345269 w 2564013"/>
                    <a:gd name="connsiteY1" fmla="*/ 0 h 2435633"/>
                    <a:gd name="connsiteX2" fmla="*/ 2200382 w 2564013"/>
                    <a:gd name="connsiteY2" fmla="*/ 256655 h 2435633"/>
                    <a:gd name="connsiteX3" fmla="*/ 201994 w 2564013"/>
                    <a:gd name="connsiteY3" fmla="*/ 1487805 h 2435633"/>
                    <a:gd name="connsiteX4" fmla="*/ 2564013 w 2564013"/>
                    <a:gd name="connsiteY4" fmla="*/ 2333802 h 2435633"/>
                    <a:gd name="connsiteX5" fmla="*/ 2353520 w 2564013"/>
                    <a:gd name="connsiteY5" fmla="*/ 2435633 h 2435633"/>
                    <a:gd name="connsiteX6" fmla="*/ 107 w 2564013"/>
                    <a:gd name="connsiteY6" fmla="*/ 1466330 h 2435633"/>
                    <a:gd name="connsiteX7" fmla="*/ 2042086 w 2564013"/>
                    <a:gd name="connsiteY7" fmla="*/ 243493 h 2435633"/>
                    <a:gd name="connsiteX8" fmla="*/ 350257 w 2564013"/>
                    <a:gd name="connsiteY8" fmla="*/ 43468 h 2435633"/>
                    <a:gd name="connsiteX0" fmla="*/ 350257 w 2564013"/>
                    <a:gd name="connsiteY0" fmla="*/ 43468 h 2435633"/>
                    <a:gd name="connsiteX1" fmla="*/ 345269 w 2564013"/>
                    <a:gd name="connsiteY1" fmla="*/ 0 h 2435633"/>
                    <a:gd name="connsiteX2" fmla="*/ 2200382 w 2564013"/>
                    <a:gd name="connsiteY2" fmla="*/ 256655 h 2435633"/>
                    <a:gd name="connsiteX3" fmla="*/ 201994 w 2564013"/>
                    <a:gd name="connsiteY3" fmla="*/ 1487805 h 2435633"/>
                    <a:gd name="connsiteX4" fmla="*/ 2564013 w 2564013"/>
                    <a:gd name="connsiteY4" fmla="*/ 2333802 h 2435633"/>
                    <a:gd name="connsiteX5" fmla="*/ 2353520 w 2564013"/>
                    <a:gd name="connsiteY5" fmla="*/ 2435633 h 2435633"/>
                    <a:gd name="connsiteX6" fmla="*/ 107 w 2564013"/>
                    <a:gd name="connsiteY6" fmla="*/ 1466330 h 2435633"/>
                    <a:gd name="connsiteX7" fmla="*/ 2042086 w 2564013"/>
                    <a:gd name="connsiteY7" fmla="*/ 243493 h 2435633"/>
                    <a:gd name="connsiteX8" fmla="*/ 350257 w 2564013"/>
                    <a:gd name="connsiteY8" fmla="*/ 43468 h 2435633"/>
                    <a:gd name="connsiteX0" fmla="*/ 350257 w 2505960"/>
                    <a:gd name="connsiteY0" fmla="*/ 43468 h 2435633"/>
                    <a:gd name="connsiteX1" fmla="*/ 345269 w 2505960"/>
                    <a:gd name="connsiteY1" fmla="*/ 0 h 2435633"/>
                    <a:gd name="connsiteX2" fmla="*/ 2200382 w 2505960"/>
                    <a:gd name="connsiteY2" fmla="*/ 256655 h 2435633"/>
                    <a:gd name="connsiteX3" fmla="*/ 201994 w 2505960"/>
                    <a:gd name="connsiteY3" fmla="*/ 1487805 h 2435633"/>
                    <a:gd name="connsiteX4" fmla="*/ 2505960 w 2505960"/>
                    <a:gd name="connsiteY4" fmla="*/ 2308345 h 2435633"/>
                    <a:gd name="connsiteX5" fmla="*/ 2353520 w 2505960"/>
                    <a:gd name="connsiteY5" fmla="*/ 2435633 h 2435633"/>
                    <a:gd name="connsiteX6" fmla="*/ 107 w 2505960"/>
                    <a:gd name="connsiteY6" fmla="*/ 1466330 h 2435633"/>
                    <a:gd name="connsiteX7" fmla="*/ 2042086 w 2505960"/>
                    <a:gd name="connsiteY7" fmla="*/ 243493 h 2435633"/>
                    <a:gd name="connsiteX8" fmla="*/ 350257 w 2505960"/>
                    <a:gd name="connsiteY8" fmla="*/ 43468 h 2435633"/>
                    <a:gd name="connsiteX0" fmla="*/ 350257 w 2505960"/>
                    <a:gd name="connsiteY0" fmla="*/ 43468 h 2435633"/>
                    <a:gd name="connsiteX1" fmla="*/ 345269 w 2505960"/>
                    <a:gd name="connsiteY1" fmla="*/ 0 h 2435633"/>
                    <a:gd name="connsiteX2" fmla="*/ 2200382 w 2505960"/>
                    <a:gd name="connsiteY2" fmla="*/ 256655 h 2435633"/>
                    <a:gd name="connsiteX3" fmla="*/ 1068560 w 2505960"/>
                    <a:gd name="connsiteY3" fmla="*/ 1363981 h 2435633"/>
                    <a:gd name="connsiteX4" fmla="*/ 2505960 w 2505960"/>
                    <a:gd name="connsiteY4" fmla="*/ 2308345 h 2435633"/>
                    <a:gd name="connsiteX5" fmla="*/ 2353520 w 2505960"/>
                    <a:gd name="connsiteY5" fmla="*/ 2435633 h 2435633"/>
                    <a:gd name="connsiteX6" fmla="*/ 107 w 2505960"/>
                    <a:gd name="connsiteY6" fmla="*/ 1466330 h 2435633"/>
                    <a:gd name="connsiteX7" fmla="*/ 2042086 w 2505960"/>
                    <a:gd name="connsiteY7" fmla="*/ 243493 h 2435633"/>
                    <a:gd name="connsiteX8" fmla="*/ 350257 w 2505960"/>
                    <a:gd name="connsiteY8" fmla="*/ 43468 h 2435633"/>
                    <a:gd name="connsiteX0" fmla="*/ 4988 w 2160691"/>
                    <a:gd name="connsiteY0" fmla="*/ 43468 h 2435633"/>
                    <a:gd name="connsiteX1" fmla="*/ 0 w 2160691"/>
                    <a:gd name="connsiteY1" fmla="*/ 0 h 2435633"/>
                    <a:gd name="connsiteX2" fmla="*/ 1855113 w 2160691"/>
                    <a:gd name="connsiteY2" fmla="*/ 256655 h 2435633"/>
                    <a:gd name="connsiteX3" fmla="*/ 723291 w 2160691"/>
                    <a:gd name="connsiteY3" fmla="*/ 1363981 h 2435633"/>
                    <a:gd name="connsiteX4" fmla="*/ 2160691 w 2160691"/>
                    <a:gd name="connsiteY4" fmla="*/ 2308345 h 2435633"/>
                    <a:gd name="connsiteX5" fmla="*/ 2008251 w 2160691"/>
                    <a:gd name="connsiteY5" fmla="*/ 2435633 h 2435633"/>
                    <a:gd name="connsiteX6" fmla="*/ 502358 w 2160691"/>
                    <a:gd name="connsiteY6" fmla="*/ 1342505 h 2435633"/>
                    <a:gd name="connsiteX7" fmla="*/ 1696817 w 2160691"/>
                    <a:gd name="connsiteY7" fmla="*/ 243493 h 2435633"/>
                    <a:gd name="connsiteX8" fmla="*/ 4988 w 2160691"/>
                    <a:gd name="connsiteY8" fmla="*/ 43468 h 2435633"/>
                    <a:gd name="connsiteX0" fmla="*/ 4988 w 2160691"/>
                    <a:gd name="connsiteY0" fmla="*/ 43468 h 2435633"/>
                    <a:gd name="connsiteX1" fmla="*/ 0 w 2160691"/>
                    <a:gd name="connsiteY1" fmla="*/ 0 h 2435633"/>
                    <a:gd name="connsiteX2" fmla="*/ 1855113 w 2160691"/>
                    <a:gd name="connsiteY2" fmla="*/ 256655 h 2435633"/>
                    <a:gd name="connsiteX3" fmla="*/ 723291 w 2160691"/>
                    <a:gd name="connsiteY3" fmla="*/ 1363981 h 2435633"/>
                    <a:gd name="connsiteX4" fmla="*/ 2160691 w 2160691"/>
                    <a:gd name="connsiteY4" fmla="*/ 2308345 h 2435633"/>
                    <a:gd name="connsiteX5" fmla="*/ 2008251 w 2160691"/>
                    <a:gd name="connsiteY5" fmla="*/ 2435633 h 2435633"/>
                    <a:gd name="connsiteX6" fmla="*/ 502358 w 2160691"/>
                    <a:gd name="connsiteY6" fmla="*/ 1342505 h 2435633"/>
                    <a:gd name="connsiteX7" fmla="*/ 1696817 w 2160691"/>
                    <a:gd name="connsiteY7" fmla="*/ 243493 h 2435633"/>
                    <a:gd name="connsiteX8" fmla="*/ 4988 w 2160691"/>
                    <a:gd name="connsiteY8" fmla="*/ 43468 h 2435633"/>
                    <a:gd name="connsiteX0" fmla="*/ 4988 w 2236873"/>
                    <a:gd name="connsiteY0" fmla="*/ 43468 h 2435633"/>
                    <a:gd name="connsiteX1" fmla="*/ 0 w 2236873"/>
                    <a:gd name="connsiteY1" fmla="*/ 0 h 2435633"/>
                    <a:gd name="connsiteX2" fmla="*/ 1855113 w 2236873"/>
                    <a:gd name="connsiteY2" fmla="*/ 256655 h 2435633"/>
                    <a:gd name="connsiteX3" fmla="*/ 723291 w 2236873"/>
                    <a:gd name="connsiteY3" fmla="*/ 1363981 h 2435633"/>
                    <a:gd name="connsiteX4" fmla="*/ 2236873 w 2236873"/>
                    <a:gd name="connsiteY4" fmla="*/ 1974971 h 2435633"/>
                    <a:gd name="connsiteX5" fmla="*/ 2008251 w 2236873"/>
                    <a:gd name="connsiteY5" fmla="*/ 2435633 h 2435633"/>
                    <a:gd name="connsiteX6" fmla="*/ 502358 w 2236873"/>
                    <a:gd name="connsiteY6" fmla="*/ 1342505 h 2435633"/>
                    <a:gd name="connsiteX7" fmla="*/ 1696817 w 2236873"/>
                    <a:gd name="connsiteY7" fmla="*/ 243493 h 2435633"/>
                    <a:gd name="connsiteX8" fmla="*/ 4988 w 2236873"/>
                    <a:gd name="connsiteY8" fmla="*/ 43468 h 2435633"/>
                    <a:gd name="connsiteX0" fmla="*/ 4988 w 2236873"/>
                    <a:gd name="connsiteY0" fmla="*/ 43468 h 2159408"/>
                    <a:gd name="connsiteX1" fmla="*/ 0 w 2236873"/>
                    <a:gd name="connsiteY1" fmla="*/ 0 h 2159408"/>
                    <a:gd name="connsiteX2" fmla="*/ 1855113 w 2236873"/>
                    <a:gd name="connsiteY2" fmla="*/ 256655 h 2159408"/>
                    <a:gd name="connsiteX3" fmla="*/ 723291 w 2236873"/>
                    <a:gd name="connsiteY3" fmla="*/ 1363981 h 2159408"/>
                    <a:gd name="connsiteX4" fmla="*/ 2236873 w 2236873"/>
                    <a:gd name="connsiteY4" fmla="*/ 1974971 h 2159408"/>
                    <a:gd name="connsiteX5" fmla="*/ 2208228 w 2236873"/>
                    <a:gd name="connsiteY5" fmla="*/ 2159408 h 2159408"/>
                    <a:gd name="connsiteX6" fmla="*/ 502358 w 2236873"/>
                    <a:gd name="connsiteY6" fmla="*/ 1342505 h 2159408"/>
                    <a:gd name="connsiteX7" fmla="*/ 1696817 w 2236873"/>
                    <a:gd name="connsiteY7" fmla="*/ 243493 h 2159408"/>
                    <a:gd name="connsiteX8" fmla="*/ 4988 w 2236873"/>
                    <a:gd name="connsiteY8" fmla="*/ 43468 h 2159408"/>
                    <a:gd name="connsiteX0" fmla="*/ 4988 w 2255918"/>
                    <a:gd name="connsiteY0" fmla="*/ 43468 h 2159408"/>
                    <a:gd name="connsiteX1" fmla="*/ 0 w 2255918"/>
                    <a:gd name="connsiteY1" fmla="*/ 0 h 2159408"/>
                    <a:gd name="connsiteX2" fmla="*/ 1855113 w 2255918"/>
                    <a:gd name="connsiteY2" fmla="*/ 256655 h 2159408"/>
                    <a:gd name="connsiteX3" fmla="*/ 723291 w 2255918"/>
                    <a:gd name="connsiteY3" fmla="*/ 1363981 h 2159408"/>
                    <a:gd name="connsiteX4" fmla="*/ 2255918 w 2255918"/>
                    <a:gd name="connsiteY4" fmla="*/ 1641597 h 2159408"/>
                    <a:gd name="connsiteX5" fmla="*/ 2208228 w 2255918"/>
                    <a:gd name="connsiteY5" fmla="*/ 2159408 h 2159408"/>
                    <a:gd name="connsiteX6" fmla="*/ 502358 w 2255918"/>
                    <a:gd name="connsiteY6" fmla="*/ 1342505 h 2159408"/>
                    <a:gd name="connsiteX7" fmla="*/ 1696817 w 2255918"/>
                    <a:gd name="connsiteY7" fmla="*/ 243493 h 2159408"/>
                    <a:gd name="connsiteX8" fmla="*/ 4988 w 2255918"/>
                    <a:gd name="connsiteY8" fmla="*/ 43468 h 2159408"/>
                    <a:gd name="connsiteX0" fmla="*/ 4988 w 2265365"/>
                    <a:gd name="connsiteY0" fmla="*/ 43468 h 1778409"/>
                    <a:gd name="connsiteX1" fmla="*/ 0 w 2265365"/>
                    <a:gd name="connsiteY1" fmla="*/ 0 h 1778409"/>
                    <a:gd name="connsiteX2" fmla="*/ 1855113 w 2265365"/>
                    <a:gd name="connsiteY2" fmla="*/ 256655 h 1778409"/>
                    <a:gd name="connsiteX3" fmla="*/ 723291 w 2265365"/>
                    <a:gd name="connsiteY3" fmla="*/ 1363981 h 1778409"/>
                    <a:gd name="connsiteX4" fmla="*/ 2255918 w 2265365"/>
                    <a:gd name="connsiteY4" fmla="*/ 1641597 h 1778409"/>
                    <a:gd name="connsiteX5" fmla="*/ 2265365 w 2265365"/>
                    <a:gd name="connsiteY5" fmla="*/ 1778409 h 1778409"/>
                    <a:gd name="connsiteX6" fmla="*/ 502358 w 2265365"/>
                    <a:gd name="connsiteY6" fmla="*/ 1342505 h 1778409"/>
                    <a:gd name="connsiteX7" fmla="*/ 1696817 w 2265365"/>
                    <a:gd name="connsiteY7" fmla="*/ 243493 h 1778409"/>
                    <a:gd name="connsiteX8" fmla="*/ 4988 w 2265365"/>
                    <a:gd name="connsiteY8" fmla="*/ 43468 h 1778409"/>
                    <a:gd name="connsiteX0" fmla="*/ 4988 w 2265365"/>
                    <a:gd name="connsiteY0" fmla="*/ 43468 h 1778409"/>
                    <a:gd name="connsiteX1" fmla="*/ 0 w 2265365"/>
                    <a:gd name="connsiteY1" fmla="*/ 0 h 1778409"/>
                    <a:gd name="connsiteX2" fmla="*/ 1855113 w 2265365"/>
                    <a:gd name="connsiteY2" fmla="*/ 256655 h 1778409"/>
                    <a:gd name="connsiteX3" fmla="*/ 723291 w 2265365"/>
                    <a:gd name="connsiteY3" fmla="*/ 1363981 h 1778409"/>
                    <a:gd name="connsiteX4" fmla="*/ 2255918 w 2265365"/>
                    <a:gd name="connsiteY4" fmla="*/ 1641597 h 1778409"/>
                    <a:gd name="connsiteX5" fmla="*/ 2265365 w 2265365"/>
                    <a:gd name="connsiteY5" fmla="*/ 1778409 h 1778409"/>
                    <a:gd name="connsiteX6" fmla="*/ 502358 w 2265365"/>
                    <a:gd name="connsiteY6" fmla="*/ 1342505 h 1778409"/>
                    <a:gd name="connsiteX7" fmla="*/ 1696817 w 2265365"/>
                    <a:gd name="connsiteY7" fmla="*/ 243493 h 1778409"/>
                    <a:gd name="connsiteX8" fmla="*/ 4988 w 2265365"/>
                    <a:gd name="connsiteY8" fmla="*/ 43468 h 1778409"/>
                    <a:gd name="connsiteX0" fmla="*/ 4988 w 2265365"/>
                    <a:gd name="connsiteY0" fmla="*/ 43468 h 1778409"/>
                    <a:gd name="connsiteX1" fmla="*/ 0 w 2265365"/>
                    <a:gd name="connsiteY1" fmla="*/ 0 h 1778409"/>
                    <a:gd name="connsiteX2" fmla="*/ 1855113 w 2265365"/>
                    <a:gd name="connsiteY2" fmla="*/ 256655 h 1778409"/>
                    <a:gd name="connsiteX3" fmla="*/ 723291 w 2265365"/>
                    <a:gd name="connsiteY3" fmla="*/ 1363981 h 1778409"/>
                    <a:gd name="connsiteX4" fmla="*/ 2255918 w 2265365"/>
                    <a:gd name="connsiteY4" fmla="*/ 1641597 h 1778409"/>
                    <a:gd name="connsiteX5" fmla="*/ 2265365 w 2265365"/>
                    <a:gd name="connsiteY5" fmla="*/ 1778409 h 1778409"/>
                    <a:gd name="connsiteX6" fmla="*/ 502358 w 2265365"/>
                    <a:gd name="connsiteY6" fmla="*/ 1342505 h 1778409"/>
                    <a:gd name="connsiteX7" fmla="*/ 1696817 w 2265365"/>
                    <a:gd name="connsiteY7" fmla="*/ 243493 h 1778409"/>
                    <a:gd name="connsiteX8" fmla="*/ 4988 w 2265365"/>
                    <a:gd name="connsiteY8" fmla="*/ 43468 h 1778409"/>
                    <a:gd name="connsiteX0" fmla="*/ 4988 w 2265365"/>
                    <a:gd name="connsiteY0" fmla="*/ 43468 h 1778409"/>
                    <a:gd name="connsiteX1" fmla="*/ 0 w 2265365"/>
                    <a:gd name="connsiteY1" fmla="*/ 0 h 1778409"/>
                    <a:gd name="connsiteX2" fmla="*/ 1855113 w 2265365"/>
                    <a:gd name="connsiteY2" fmla="*/ 256655 h 1778409"/>
                    <a:gd name="connsiteX3" fmla="*/ 983004 w 2265365"/>
                    <a:gd name="connsiteY3" fmla="*/ 1256818 h 1778409"/>
                    <a:gd name="connsiteX4" fmla="*/ 2255918 w 2265365"/>
                    <a:gd name="connsiteY4" fmla="*/ 1641597 h 1778409"/>
                    <a:gd name="connsiteX5" fmla="*/ 2265365 w 2265365"/>
                    <a:gd name="connsiteY5" fmla="*/ 1778409 h 1778409"/>
                    <a:gd name="connsiteX6" fmla="*/ 502358 w 2265365"/>
                    <a:gd name="connsiteY6" fmla="*/ 1342505 h 1778409"/>
                    <a:gd name="connsiteX7" fmla="*/ 1696817 w 2265365"/>
                    <a:gd name="connsiteY7" fmla="*/ 243493 h 1778409"/>
                    <a:gd name="connsiteX8" fmla="*/ 4988 w 2265365"/>
                    <a:gd name="connsiteY8" fmla="*/ 43468 h 1778409"/>
                    <a:gd name="connsiteX0" fmla="*/ 4988 w 2265365"/>
                    <a:gd name="connsiteY0" fmla="*/ 43468 h 1778409"/>
                    <a:gd name="connsiteX1" fmla="*/ 0 w 2265365"/>
                    <a:gd name="connsiteY1" fmla="*/ 0 h 1778409"/>
                    <a:gd name="connsiteX2" fmla="*/ 1855113 w 2265365"/>
                    <a:gd name="connsiteY2" fmla="*/ 256655 h 1778409"/>
                    <a:gd name="connsiteX3" fmla="*/ 983004 w 2265365"/>
                    <a:gd name="connsiteY3" fmla="*/ 1256818 h 1778409"/>
                    <a:gd name="connsiteX4" fmla="*/ 2255918 w 2265365"/>
                    <a:gd name="connsiteY4" fmla="*/ 1641597 h 1778409"/>
                    <a:gd name="connsiteX5" fmla="*/ 2265365 w 2265365"/>
                    <a:gd name="connsiteY5" fmla="*/ 1778409 h 1778409"/>
                    <a:gd name="connsiteX6" fmla="*/ 854571 w 2265365"/>
                    <a:gd name="connsiteY6" fmla="*/ 1274636 h 1778409"/>
                    <a:gd name="connsiteX7" fmla="*/ 1696817 w 2265365"/>
                    <a:gd name="connsiteY7" fmla="*/ 243493 h 1778409"/>
                    <a:gd name="connsiteX8" fmla="*/ 4988 w 2265365"/>
                    <a:gd name="connsiteY8" fmla="*/ 43468 h 1778409"/>
                    <a:gd name="connsiteX0" fmla="*/ 4988 w 2265365"/>
                    <a:gd name="connsiteY0" fmla="*/ 43468 h 1778409"/>
                    <a:gd name="connsiteX1" fmla="*/ 0 w 2265365"/>
                    <a:gd name="connsiteY1" fmla="*/ 0 h 1778409"/>
                    <a:gd name="connsiteX2" fmla="*/ 1855113 w 2265365"/>
                    <a:gd name="connsiteY2" fmla="*/ 256655 h 1778409"/>
                    <a:gd name="connsiteX3" fmla="*/ 983004 w 2265365"/>
                    <a:gd name="connsiteY3" fmla="*/ 1256818 h 1778409"/>
                    <a:gd name="connsiteX4" fmla="*/ 2255918 w 2265365"/>
                    <a:gd name="connsiteY4" fmla="*/ 1641597 h 1778409"/>
                    <a:gd name="connsiteX5" fmla="*/ 2265365 w 2265365"/>
                    <a:gd name="connsiteY5" fmla="*/ 1778409 h 1778409"/>
                    <a:gd name="connsiteX6" fmla="*/ 829668 w 2265365"/>
                    <a:gd name="connsiteY6" fmla="*/ 1028161 h 1778409"/>
                    <a:gd name="connsiteX7" fmla="*/ 1696817 w 2265365"/>
                    <a:gd name="connsiteY7" fmla="*/ 243493 h 1778409"/>
                    <a:gd name="connsiteX8" fmla="*/ 4988 w 2265365"/>
                    <a:gd name="connsiteY8" fmla="*/ 43468 h 1778409"/>
                    <a:gd name="connsiteX0" fmla="*/ 4988 w 2265365"/>
                    <a:gd name="connsiteY0" fmla="*/ 43468 h 1778409"/>
                    <a:gd name="connsiteX1" fmla="*/ 0 w 2265365"/>
                    <a:gd name="connsiteY1" fmla="*/ 0 h 1778409"/>
                    <a:gd name="connsiteX2" fmla="*/ 1855113 w 2265365"/>
                    <a:gd name="connsiteY2" fmla="*/ 256655 h 1778409"/>
                    <a:gd name="connsiteX3" fmla="*/ 918965 w 2265365"/>
                    <a:gd name="connsiteY3" fmla="*/ 1049637 h 1778409"/>
                    <a:gd name="connsiteX4" fmla="*/ 2255918 w 2265365"/>
                    <a:gd name="connsiteY4" fmla="*/ 1641597 h 1778409"/>
                    <a:gd name="connsiteX5" fmla="*/ 2265365 w 2265365"/>
                    <a:gd name="connsiteY5" fmla="*/ 1778409 h 1778409"/>
                    <a:gd name="connsiteX6" fmla="*/ 829668 w 2265365"/>
                    <a:gd name="connsiteY6" fmla="*/ 1028161 h 1778409"/>
                    <a:gd name="connsiteX7" fmla="*/ 1696817 w 2265365"/>
                    <a:gd name="connsiteY7" fmla="*/ 243493 h 1778409"/>
                    <a:gd name="connsiteX8" fmla="*/ 4988 w 2265365"/>
                    <a:gd name="connsiteY8" fmla="*/ 43468 h 1778409"/>
                    <a:gd name="connsiteX0" fmla="*/ 4988 w 2265365"/>
                    <a:gd name="connsiteY0" fmla="*/ 43468 h 1778409"/>
                    <a:gd name="connsiteX1" fmla="*/ 0 w 2265365"/>
                    <a:gd name="connsiteY1" fmla="*/ 0 h 1778409"/>
                    <a:gd name="connsiteX2" fmla="*/ 1855113 w 2265365"/>
                    <a:gd name="connsiteY2" fmla="*/ 256655 h 1778409"/>
                    <a:gd name="connsiteX3" fmla="*/ 918965 w 2265365"/>
                    <a:gd name="connsiteY3" fmla="*/ 1049637 h 1778409"/>
                    <a:gd name="connsiteX4" fmla="*/ 2255918 w 2265365"/>
                    <a:gd name="connsiteY4" fmla="*/ 1641597 h 1778409"/>
                    <a:gd name="connsiteX5" fmla="*/ 2265365 w 2265365"/>
                    <a:gd name="connsiteY5" fmla="*/ 1778409 h 1778409"/>
                    <a:gd name="connsiteX6" fmla="*/ 829668 w 2265365"/>
                    <a:gd name="connsiteY6" fmla="*/ 1028161 h 1778409"/>
                    <a:gd name="connsiteX7" fmla="*/ 1696817 w 2265365"/>
                    <a:gd name="connsiteY7" fmla="*/ 243493 h 1778409"/>
                    <a:gd name="connsiteX8" fmla="*/ 4988 w 2265365"/>
                    <a:gd name="connsiteY8" fmla="*/ 43468 h 1778409"/>
                    <a:gd name="connsiteX0" fmla="*/ 4988 w 2265365"/>
                    <a:gd name="connsiteY0" fmla="*/ 43468 h 1778409"/>
                    <a:gd name="connsiteX1" fmla="*/ 0 w 2265365"/>
                    <a:gd name="connsiteY1" fmla="*/ 0 h 1778409"/>
                    <a:gd name="connsiteX2" fmla="*/ 1855113 w 2265365"/>
                    <a:gd name="connsiteY2" fmla="*/ 256655 h 1778409"/>
                    <a:gd name="connsiteX3" fmla="*/ 929639 w 2265365"/>
                    <a:gd name="connsiteY3" fmla="*/ 1046065 h 1778409"/>
                    <a:gd name="connsiteX4" fmla="*/ 2255918 w 2265365"/>
                    <a:gd name="connsiteY4" fmla="*/ 1641597 h 1778409"/>
                    <a:gd name="connsiteX5" fmla="*/ 2265365 w 2265365"/>
                    <a:gd name="connsiteY5" fmla="*/ 1778409 h 1778409"/>
                    <a:gd name="connsiteX6" fmla="*/ 829668 w 2265365"/>
                    <a:gd name="connsiteY6" fmla="*/ 1028161 h 1778409"/>
                    <a:gd name="connsiteX7" fmla="*/ 1696817 w 2265365"/>
                    <a:gd name="connsiteY7" fmla="*/ 243493 h 1778409"/>
                    <a:gd name="connsiteX8" fmla="*/ 4988 w 2265365"/>
                    <a:gd name="connsiteY8" fmla="*/ 43468 h 1778409"/>
                    <a:gd name="connsiteX0" fmla="*/ 4988 w 2265365"/>
                    <a:gd name="connsiteY0" fmla="*/ 43468 h 1778409"/>
                    <a:gd name="connsiteX1" fmla="*/ 0 w 2265365"/>
                    <a:gd name="connsiteY1" fmla="*/ 0 h 1778409"/>
                    <a:gd name="connsiteX2" fmla="*/ 1855113 w 2265365"/>
                    <a:gd name="connsiteY2" fmla="*/ 256655 h 1778409"/>
                    <a:gd name="connsiteX3" fmla="*/ 929639 w 2265365"/>
                    <a:gd name="connsiteY3" fmla="*/ 1046065 h 1778409"/>
                    <a:gd name="connsiteX4" fmla="*/ 2255918 w 2265365"/>
                    <a:gd name="connsiteY4" fmla="*/ 1641597 h 1778409"/>
                    <a:gd name="connsiteX5" fmla="*/ 2265365 w 2265365"/>
                    <a:gd name="connsiteY5" fmla="*/ 1778409 h 1778409"/>
                    <a:gd name="connsiteX6" fmla="*/ 829668 w 2265365"/>
                    <a:gd name="connsiteY6" fmla="*/ 1028161 h 1778409"/>
                    <a:gd name="connsiteX7" fmla="*/ 1696817 w 2265365"/>
                    <a:gd name="connsiteY7" fmla="*/ 243493 h 1778409"/>
                    <a:gd name="connsiteX8" fmla="*/ 4988 w 2265365"/>
                    <a:gd name="connsiteY8" fmla="*/ 43468 h 1778409"/>
                    <a:gd name="connsiteX0" fmla="*/ 4988 w 2265365"/>
                    <a:gd name="connsiteY0" fmla="*/ 43468 h 1778409"/>
                    <a:gd name="connsiteX1" fmla="*/ 0 w 2265365"/>
                    <a:gd name="connsiteY1" fmla="*/ 0 h 1778409"/>
                    <a:gd name="connsiteX2" fmla="*/ 1855113 w 2265365"/>
                    <a:gd name="connsiteY2" fmla="*/ 256655 h 1778409"/>
                    <a:gd name="connsiteX3" fmla="*/ 929639 w 2265365"/>
                    <a:gd name="connsiteY3" fmla="*/ 1046065 h 1778409"/>
                    <a:gd name="connsiteX4" fmla="*/ 2252361 w 2265365"/>
                    <a:gd name="connsiteY4" fmla="*/ 1677318 h 1778409"/>
                    <a:gd name="connsiteX5" fmla="*/ 2265365 w 2265365"/>
                    <a:gd name="connsiteY5" fmla="*/ 1778409 h 1778409"/>
                    <a:gd name="connsiteX6" fmla="*/ 829668 w 2265365"/>
                    <a:gd name="connsiteY6" fmla="*/ 1028161 h 1778409"/>
                    <a:gd name="connsiteX7" fmla="*/ 1696817 w 2265365"/>
                    <a:gd name="connsiteY7" fmla="*/ 243493 h 1778409"/>
                    <a:gd name="connsiteX8" fmla="*/ 4988 w 2265365"/>
                    <a:gd name="connsiteY8" fmla="*/ 43468 h 1778409"/>
                    <a:gd name="connsiteX0" fmla="*/ 4988 w 2265365"/>
                    <a:gd name="connsiteY0" fmla="*/ 43468 h 1778409"/>
                    <a:gd name="connsiteX1" fmla="*/ 0 w 2265365"/>
                    <a:gd name="connsiteY1" fmla="*/ 0 h 1778409"/>
                    <a:gd name="connsiteX2" fmla="*/ 1855113 w 2265365"/>
                    <a:gd name="connsiteY2" fmla="*/ 256655 h 1778409"/>
                    <a:gd name="connsiteX3" fmla="*/ 929639 w 2265365"/>
                    <a:gd name="connsiteY3" fmla="*/ 1046065 h 1778409"/>
                    <a:gd name="connsiteX4" fmla="*/ 2252361 w 2265365"/>
                    <a:gd name="connsiteY4" fmla="*/ 1677318 h 1778409"/>
                    <a:gd name="connsiteX5" fmla="*/ 2265365 w 2265365"/>
                    <a:gd name="connsiteY5" fmla="*/ 1778409 h 1778409"/>
                    <a:gd name="connsiteX6" fmla="*/ 829668 w 2265365"/>
                    <a:gd name="connsiteY6" fmla="*/ 1028161 h 1778409"/>
                    <a:gd name="connsiteX7" fmla="*/ 1696817 w 2265365"/>
                    <a:gd name="connsiteY7" fmla="*/ 243493 h 1778409"/>
                    <a:gd name="connsiteX8" fmla="*/ 4988 w 2265365"/>
                    <a:gd name="connsiteY8" fmla="*/ 43468 h 1778409"/>
                    <a:gd name="connsiteX0" fmla="*/ 4988 w 2265365"/>
                    <a:gd name="connsiteY0" fmla="*/ 43468 h 1778409"/>
                    <a:gd name="connsiteX1" fmla="*/ 0 w 2265365"/>
                    <a:gd name="connsiteY1" fmla="*/ 0 h 1778409"/>
                    <a:gd name="connsiteX2" fmla="*/ 1855113 w 2265365"/>
                    <a:gd name="connsiteY2" fmla="*/ 256655 h 1778409"/>
                    <a:gd name="connsiteX3" fmla="*/ 929639 w 2265365"/>
                    <a:gd name="connsiteY3" fmla="*/ 1046065 h 1778409"/>
                    <a:gd name="connsiteX4" fmla="*/ 2252361 w 2265365"/>
                    <a:gd name="connsiteY4" fmla="*/ 1677318 h 1778409"/>
                    <a:gd name="connsiteX5" fmla="*/ 2265365 w 2265365"/>
                    <a:gd name="connsiteY5" fmla="*/ 1778409 h 1778409"/>
                    <a:gd name="connsiteX6" fmla="*/ 829668 w 2265365"/>
                    <a:gd name="connsiteY6" fmla="*/ 1028161 h 1778409"/>
                    <a:gd name="connsiteX7" fmla="*/ 1753740 w 2265365"/>
                    <a:gd name="connsiteY7" fmla="*/ 261353 h 1778409"/>
                    <a:gd name="connsiteX8" fmla="*/ 4988 w 2265365"/>
                    <a:gd name="connsiteY8" fmla="*/ 43468 h 1778409"/>
                    <a:gd name="connsiteX0" fmla="*/ 4988 w 2265365"/>
                    <a:gd name="connsiteY0" fmla="*/ 43468 h 1778409"/>
                    <a:gd name="connsiteX1" fmla="*/ 0 w 2265365"/>
                    <a:gd name="connsiteY1" fmla="*/ 0 h 1778409"/>
                    <a:gd name="connsiteX2" fmla="*/ 1855113 w 2265365"/>
                    <a:gd name="connsiteY2" fmla="*/ 256655 h 1778409"/>
                    <a:gd name="connsiteX3" fmla="*/ 929639 w 2265365"/>
                    <a:gd name="connsiteY3" fmla="*/ 1046065 h 1778409"/>
                    <a:gd name="connsiteX4" fmla="*/ 2252361 w 2265365"/>
                    <a:gd name="connsiteY4" fmla="*/ 1677318 h 1778409"/>
                    <a:gd name="connsiteX5" fmla="*/ 2265365 w 2265365"/>
                    <a:gd name="connsiteY5" fmla="*/ 1778409 h 1778409"/>
                    <a:gd name="connsiteX6" fmla="*/ 829668 w 2265365"/>
                    <a:gd name="connsiteY6" fmla="*/ 1028161 h 1778409"/>
                    <a:gd name="connsiteX7" fmla="*/ 1753740 w 2265365"/>
                    <a:gd name="connsiteY7" fmla="*/ 261353 h 1778409"/>
                    <a:gd name="connsiteX8" fmla="*/ 4988 w 2265365"/>
                    <a:gd name="connsiteY8" fmla="*/ 43468 h 1778409"/>
                    <a:gd name="connsiteX0" fmla="*/ 4988 w 2284380"/>
                    <a:gd name="connsiteY0" fmla="*/ 43468 h 1778409"/>
                    <a:gd name="connsiteX1" fmla="*/ 0 w 2284380"/>
                    <a:gd name="connsiteY1" fmla="*/ 0 h 1778409"/>
                    <a:gd name="connsiteX2" fmla="*/ 1855113 w 2284380"/>
                    <a:gd name="connsiteY2" fmla="*/ 256655 h 1778409"/>
                    <a:gd name="connsiteX3" fmla="*/ 929639 w 2284380"/>
                    <a:gd name="connsiteY3" fmla="*/ 1046065 h 1778409"/>
                    <a:gd name="connsiteX4" fmla="*/ 2284380 w 2284380"/>
                    <a:gd name="connsiteY4" fmla="*/ 1441560 h 1778409"/>
                    <a:gd name="connsiteX5" fmla="*/ 2265365 w 2284380"/>
                    <a:gd name="connsiteY5" fmla="*/ 1778409 h 1778409"/>
                    <a:gd name="connsiteX6" fmla="*/ 829668 w 2284380"/>
                    <a:gd name="connsiteY6" fmla="*/ 1028161 h 1778409"/>
                    <a:gd name="connsiteX7" fmla="*/ 1753740 w 2284380"/>
                    <a:gd name="connsiteY7" fmla="*/ 261353 h 1778409"/>
                    <a:gd name="connsiteX8" fmla="*/ 4988 w 2284380"/>
                    <a:gd name="connsiteY8" fmla="*/ 43468 h 1778409"/>
                    <a:gd name="connsiteX0" fmla="*/ 4988 w 2286710"/>
                    <a:gd name="connsiteY0" fmla="*/ 43468 h 1503358"/>
                    <a:gd name="connsiteX1" fmla="*/ 0 w 2286710"/>
                    <a:gd name="connsiteY1" fmla="*/ 0 h 1503358"/>
                    <a:gd name="connsiteX2" fmla="*/ 1855113 w 2286710"/>
                    <a:gd name="connsiteY2" fmla="*/ 256655 h 1503358"/>
                    <a:gd name="connsiteX3" fmla="*/ 929639 w 2286710"/>
                    <a:gd name="connsiteY3" fmla="*/ 1046065 h 1503358"/>
                    <a:gd name="connsiteX4" fmla="*/ 2284380 w 2286710"/>
                    <a:gd name="connsiteY4" fmla="*/ 1441560 h 1503358"/>
                    <a:gd name="connsiteX5" fmla="*/ 2286710 w 2286710"/>
                    <a:gd name="connsiteY5" fmla="*/ 1503358 h 1503358"/>
                    <a:gd name="connsiteX6" fmla="*/ 829668 w 2286710"/>
                    <a:gd name="connsiteY6" fmla="*/ 1028161 h 1503358"/>
                    <a:gd name="connsiteX7" fmla="*/ 1753740 w 2286710"/>
                    <a:gd name="connsiteY7" fmla="*/ 261353 h 1503358"/>
                    <a:gd name="connsiteX8" fmla="*/ 4988 w 2286710"/>
                    <a:gd name="connsiteY8" fmla="*/ 43468 h 1503358"/>
                    <a:gd name="connsiteX0" fmla="*/ 4988 w 2286710"/>
                    <a:gd name="connsiteY0" fmla="*/ 43468 h 1503358"/>
                    <a:gd name="connsiteX1" fmla="*/ 0 w 2286710"/>
                    <a:gd name="connsiteY1" fmla="*/ 0 h 1503358"/>
                    <a:gd name="connsiteX2" fmla="*/ 1855113 w 2286710"/>
                    <a:gd name="connsiteY2" fmla="*/ 256655 h 1503358"/>
                    <a:gd name="connsiteX3" fmla="*/ 929639 w 2286710"/>
                    <a:gd name="connsiteY3" fmla="*/ 1046065 h 1503358"/>
                    <a:gd name="connsiteX4" fmla="*/ 2284380 w 2286710"/>
                    <a:gd name="connsiteY4" fmla="*/ 1441560 h 1503358"/>
                    <a:gd name="connsiteX5" fmla="*/ 2286710 w 2286710"/>
                    <a:gd name="connsiteY5" fmla="*/ 1503358 h 1503358"/>
                    <a:gd name="connsiteX6" fmla="*/ 829668 w 2286710"/>
                    <a:gd name="connsiteY6" fmla="*/ 1028161 h 1503358"/>
                    <a:gd name="connsiteX7" fmla="*/ 1753740 w 2286710"/>
                    <a:gd name="connsiteY7" fmla="*/ 261353 h 1503358"/>
                    <a:gd name="connsiteX8" fmla="*/ 4988 w 2286710"/>
                    <a:gd name="connsiteY8" fmla="*/ 43468 h 1503358"/>
                    <a:gd name="connsiteX0" fmla="*/ 4988 w 2286710"/>
                    <a:gd name="connsiteY0" fmla="*/ 43468 h 1503358"/>
                    <a:gd name="connsiteX1" fmla="*/ 0 w 2286710"/>
                    <a:gd name="connsiteY1" fmla="*/ 0 h 1503358"/>
                    <a:gd name="connsiteX2" fmla="*/ 1855113 w 2286710"/>
                    <a:gd name="connsiteY2" fmla="*/ 256655 h 1503358"/>
                    <a:gd name="connsiteX3" fmla="*/ 929639 w 2286710"/>
                    <a:gd name="connsiteY3" fmla="*/ 1046065 h 1503358"/>
                    <a:gd name="connsiteX4" fmla="*/ 2284380 w 2286710"/>
                    <a:gd name="connsiteY4" fmla="*/ 1441560 h 1503358"/>
                    <a:gd name="connsiteX5" fmla="*/ 2286710 w 2286710"/>
                    <a:gd name="connsiteY5" fmla="*/ 1503358 h 1503358"/>
                    <a:gd name="connsiteX6" fmla="*/ 829668 w 2286710"/>
                    <a:gd name="connsiteY6" fmla="*/ 1028161 h 1503358"/>
                    <a:gd name="connsiteX7" fmla="*/ 1753740 w 2286710"/>
                    <a:gd name="connsiteY7" fmla="*/ 261353 h 1503358"/>
                    <a:gd name="connsiteX8" fmla="*/ 4988 w 2286710"/>
                    <a:gd name="connsiteY8" fmla="*/ 43468 h 1503358"/>
                    <a:gd name="connsiteX0" fmla="*/ 4988 w 2286710"/>
                    <a:gd name="connsiteY0" fmla="*/ 43468 h 1503358"/>
                    <a:gd name="connsiteX1" fmla="*/ 0 w 2286710"/>
                    <a:gd name="connsiteY1" fmla="*/ 0 h 1503358"/>
                    <a:gd name="connsiteX2" fmla="*/ 1855113 w 2286710"/>
                    <a:gd name="connsiteY2" fmla="*/ 256655 h 1503358"/>
                    <a:gd name="connsiteX3" fmla="*/ 929639 w 2286710"/>
                    <a:gd name="connsiteY3" fmla="*/ 1046065 h 1503358"/>
                    <a:gd name="connsiteX4" fmla="*/ 2284380 w 2286710"/>
                    <a:gd name="connsiteY4" fmla="*/ 1441560 h 1503358"/>
                    <a:gd name="connsiteX5" fmla="*/ 2286710 w 2286710"/>
                    <a:gd name="connsiteY5" fmla="*/ 1503358 h 1503358"/>
                    <a:gd name="connsiteX6" fmla="*/ 829668 w 2286710"/>
                    <a:gd name="connsiteY6" fmla="*/ 1028161 h 1503358"/>
                    <a:gd name="connsiteX7" fmla="*/ 1753740 w 2286710"/>
                    <a:gd name="connsiteY7" fmla="*/ 261353 h 1503358"/>
                    <a:gd name="connsiteX8" fmla="*/ 4988 w 2286710"/>
                    <a:gd name="connsiteY8" fmla="*/ 43468 h 1503358"/>
                    <a:gd name="connsiteX0" fmla="*/ 4988 w 2286710"/>
                    <a:gd name="connsiteY0" fmla="*/ 43468 h 1503358"/>
                    <a:gd name="connsiteX1" fmla="*/ 0 w 2286710"/>
                    <a:gd name="connsiteY1" fmla="*/ 0 h 1503358"/>
                    <a:gd name="connsiteX2" fmla="*/ 1855113 w 2286710"/>
                    <a:gd name="connsiteY2" fmla="*/ 256655 h 1503358"/>
                    <a:gd name="connsiteX3" fmla="*/ 929639 w 2286710"/>
                    <a:gd name="connsiteY3" fmla="*/ 1046065 h 1503358"/>
                    <a:gd name="connsiteX4" fmla="*/ 2284380 w 2286710"/>
                    <a:gd name="connsiteY4" fmla="*/ 1441560 h 1503358"/>
                    <a:gd name="connsiteX5" fmla="*/ 2286710 w 2286710"/>
                    <a:gd name="connsiteY5" fmla="*/ 1503358 h 1503358"/>
                    <a:gd name="connsiteX6" fmla="*/ 829668 w 2286710"/>
                    <a:gd name="connsiteY6" fmla="*/ 1028161 h 1503358"/>
                    <a:gd name="connsiteX7" fmla="*/ 1753740 w 2286710"/>
                    <a:gd name="connsiteY7" fmla="*/ 261353 h 1503358"/>
                    <a:gd name="connsiteX8" fmla="*/ 4988 w 2286710"/>
                    <a:gd name="connsiteY8" fmla="*/ 43468 h 1503358"/>
                    <a:gd name="connsiteX0" fmla="*/ 4988 w 2286710"/>
                    <a:gd name="connsiteY0" fmla="*/ 43468 h 1503358"/>
                    <a:gd name="connsiteX1" fmla="*/ 0 w 2286710"/>
                    <a:gd name="connsiteY1" fmla="*/ 0 h 1503358"/>
                    <a:gd name="connsiteX2" fmla="*/ 1855113 w 2286710"/>
                    <a:gd name="connsiteY2" fmla="*/ 256655 h 1503358"/>
                    <a:gd name="connsiteX3" fmla="*/ 929639 w 2286710"/>
                    <a:gd name="connsiteY3" fmla="*/ 1046065 h 1503358"/>
                    <a:gd name="connsiteX4" fmla="*/ 2284380 w 2286710"/>
                    <a:gd name="connsiteY4" fmla="*/ 1441560 h 1503358"/>
                    <a:gd name="connsiteX5" fmla="*/ 2286710 w 2286710"/>
                    <a:gd name="connsiteY5" fmla="*/ 1503358 h 1503358"/>
                    <a:gd name="connsiteX6" fmla="*/ 829668 w 2286710"/>
                    <a:gd name="connsiteY6" fmla="*/ 1028161 h 1503358"/>
                    <a:gd name="connsiteX7" fmla="*/ 1753740 w 2286710"/>
                    <a:gd name="connsiteY7" fmla="*/ 261353 h 1503358"/>
                    <a:gd name="connsiteX8" fmla="*/ 4988 w 2286710"/>
                    <a:gd name="connsiteY8" fmla="*/ 43468 h 1503358"/>
                    <a:gd name="connsiteX0" fmla="*/ 4988 w 2286710"/>
                    <a:gd name="connsiteY0" fmla="*/ 43468 h 1503358"/>
                    <a:gd name="connsiteX1" fmla="*/ 0 w 2286710"/>
                    <a:gd name="connsiteY1" fmla="*/ 0 h 1503358"/>
                    <a:gd name="connsiteX2" fmla="*/ 1855113 w 2286710"/>
                    <a:gd name="connsiteY2" fmla="*/ 256655 h 1503358"/>
                    <a:gd name="connsiteX3" fmla="*/ 911850 w 2286710"/>
                    <a:gd name="connsiteY3" fmla="*/ 1038920 h 1503358"/>
                    <a:gd name="connsiteX4" fmla="*/ 2284380 w 2286710"/>
                    <a:gd name="connsiteY4" fmla="*/ 1441560 h 1503358"/>
                    <a:gd name="connsiteX5" fmla="*/ 2286710 w 2286710"/>
                    <a:gd name="connsiteY5" fmla="*/ 1503358 h 1503358"/>
                    <a:gd name="connsiteX6" fmla="*/ 829668 w 2286710"/>
                    <a:gd name="connsiteY6" fmla="*/ 1028161 h 1503358"/>
                    <a:gd name="connsiteX7" fmla="*/ 1753740 w 2286710"/>
                    <a:gd name="connsiteY7" fmla="*/ 261353 h 1503358"/>
                    <a:gd name="connsiteX8" fmla="*/ 4988 w 2286710"/>
                    <a:gd name="connsiteY8" fmla="*/ 43468 h 1503358"/>
                    <a:gd name="connsiteX0" fmla="*/ 4988 w 2286710"/>
                    <a:gd name="connsiteY0" fmla="*/ 43468 h 1503358"/>
                    <a:gd name="connsiteX1" fmla="*/ 0 w 2286710"/>
                    <a:gd name="connsiteY1" fmla="*/ 0 h 1503358"/>
                    <a:gd name="connsiteX2" fmla="*/ 1855113 w 2286710"/>
                    <a:gd name="connsiteY2" fmla="*/ 256655 h 1503358"/>
                    <a:gd name="connsiteX3" fmla="*/ 911850 w 2286710"/>
                    <a:gd name="connsiteY3" fmla="*/ 1038920 h 1503358"/>
                    <a:gd name="connsiteX4" fmla="*/ 2284380 w 2286710"/>
                    <a:gd name="connsiteY4" fmla="*/ 1441560 h 1503358"/>
                    <a:gd name="connsiteX5" fmla="*/ 2286710 w 2286710"/>
                    <a:gd name="connsiteY5" fmla="*/ 1503358 h 1503358"/>
                    <a:gd name="connsiteX6" fmla="*/ 829668 w 2286710"/>
                    <a:gd name="connsiteY6" fmla="*/ 1028161 h 1503358"/>
                    <a:gd name="connsiteX7" fmla="*/ 1753740 w 2286710"/>
                    <a:gd name="connsiteY7" fmla="*/ 261353 h 1503358"/>
                    <a:gd name="connsiteX8" fmla="*/ 4988 w 2286710"/>
                    <a:gd name="connsiteY8" fmla="*/ 43468 h 1503358"/>
                    <a:gd name="connsiteX0" fmla="*/ 4988 w 2286710"/>
                    <a:gd name="connsiteY0" fmla="*/ 43468 h 1503358"/>
                    <a:gd name="connsiteX1" fmla="*/ 0 w 2286710"/>
                    <a:gd name="connsiteY1" fmla="*/ 0 h 1503358"/>
                    <a:gd name="connsiteX2" fmla="*/ 1855113 w 2286710"/>
                    <a:gd name="connsiteY2" fmla="*/ 256655 h 1503358"/>
                    <a:gd name="connsiteX3" fmla="*/ 911850 w 2286710"/>
                    <a:gd name="connsiteY3" fmla="*/ 1038920 h 1503358"/>
                    <a:gd name="connsiteX4" fmla="*/ 2284380 w 2286710"/>
                    <a:gd name="connsiteY4" fmla="*/ 1441560 h 1503358"/>
                    <a:gd name="connsiteX5" fmla="*/ 2286710 w 2286710"/>
                    <a:gd name="connsiteY5" fmla="*/ 1503358 h 1503358"/>
                    <a:gd name="connsiteX6" fmla="*/ 829668 w 2286710"/>
                    <a:gd name="connsiteY6" fmla="*/ 1028161 h 1503358"/>
                    <a:gd name="connsiteX7" fmla="*/ 1753740 w 2286710"/>
                    <a:gd name="connsiteY7" fmla="*/ 261353 h 1503358"/>
                    <a:gd name="connsiteX8" fmla="*/ 4988 w 2286710"/>
                    <a:gd name="connsiteY8" fmla="*/ 43468 h 1503358"/>
                    <a:gd name="connsiteX0" fmla="*/ 14 w 2295966"/>
                    <a:gd name="connsiteY0" fmla="*/ 39896 h 1503358"/>
                    <a:gd name="connsiteX1" fmla="*/ 9256 w 2295966"/>
                    <a:gd name="connsiteY1" fmla="*/ 0 h 1503358"/>
                    <a:gd name="connsiteX2" fmla="*/ 1864369 w 2295966"/>
                    <a:gd name="connsiteY2" fmla="*/ 256655 h 1503358"/>
                    <a:gd name="connsiteX3" fmla="*/ 921106 w 2295966"/>
                    <a:gd name="connsiteY3" fmla="*/ 1038920 h 1503358"/>
                    <a:gd name="connsiteX4" fmla="*/ 2293636 w 2295966"/>
                    <a:gd name="connsiteY4" fmla="*/ 1441560 h 1503358"/>
                    <a:gd name="connsiteX5" fmla="*/ 2295966 w 2295966"/>
                    <a:gd name="connsiteY5" fmla="*/ 1503358 h 1503358"/>
                    <a:gd name="connsiteX6" fmla="*/ 838924 w 2295966"/>
                    <a:gd name="connsiteY6" fmla="*/ 1028161 h 1503358"/>
                    <a:gd name="connsiteX7" fmla="*/ 1762996 w 2295966"/>
                    <a:gd name="connsiteY7" fmla="*/ 261353 h 1503358"/>
                    <a:gd name="connsiteX8" fmla="*/ 14 w 2295966"/>
                    <a:gd name="connsiteY8" fmla="*/ 39896 h 1503358"/>
                    <a:gd name="connsiteX0" fmla="*/ 1431 w 2286710"/>
                    <a:gd name="connsiteY0" fmla="*/ 32752 h 1503358"/>
                    <a:gd name="connsiteX1" fmla="*/ 0 w 2286710"/>
                    <a:gd name="connsiteY1" fmla="*/ 0 h 1503358"/>
                    <a:gd name="connsiteX2" fmla="*/ 1855113 w 2286710"/>
                    <a:gd name="connsiteY2" fmla="*/ 256655 h 1503358"/>
                    <a:gd name="connsiteX3" fmla="*/ 911850 w 2286710"/>
                    <a:gd name="connsiteY3" fmla="*/ 1038920 h 1503358"/>
                    <a:gd name="connsiteX4" fmla="*/ 2284380 w 2286710"/>
                    <a:gd name="connsiteY4" fmla="*/ 1441560 h 1503358"/>
                    <a:gd name="connsiteX5" fmla="*/ 2286710 w 2286710"/>
                    <a:gd name="connsiteY5" fmla="*/ 1503358 h 1503358"/>
                    <a:gd name="connsiteX6" fmla="*/ 829668 w 2286710"/>
                    <a:gd name="connsiteY6" fmla="*/ 1028161 h 1503358"/>
                    <a:gd name="connsiteX7" fmla="*/ 1753740 w 2286710"/>
                    <a:gd name="connsiteY7" fmla="*/ 261353 h 1503358"/>
                    <a:gd name="connsiteX8" fmla="*/ 1431 w 2286710"/>
                    <a:gd name="connsiteY8" fmla="*/ 32752 h 1503358"/>
                    <a:gd name="connsiteX0" fmla="*/ 1431 w 2286710"/>
                    <a:gd name="connsiteY0" fmla="*/ 32752 h 1503358"/>
                    <a:gd name="connsiteX1" fmla="*/ 0 w 2286710"/>
                    <a:gd name="connsiteY1" fmla="*/ 0 h 1503358"/>
                    <a:gd name="connsiteX2" fmla="*/ 1855113 w 2286710"/>
                    <a:gd name="connsiteY2" fmla="*/ 256655 h 1503358"/>
                    <a:gd name="connsiteX3" fmla="*/ 911850 w 2286710"/>
                    <a:gd name="connsiteY3" fmla="*/ 1038920 h 1503358"/>
                    <a:gd name="connsiteX4" fmla="*/ 2284380 w 2286710"/>
                    <a:gd name="connsiteY4" fmla="*/ 1441560 h 1503358"/>
                    <a:gd name="connsiteX5" fmla="*/ 2286710 w 2286710"/>
                    <a:gd name="connsiteY5" fmla="*/ 1503358 h 1503358"/>
                    <a:gd name="connsiteX6" fmla="*/ 829668 w 2286710"/>
                    <a:gd name="connsiteY6" fmla="*/ 1028161 h 1503358"/>
                    <a:gd name="connsiteX7" fmla="*/ 1753740 w 2286710"/>
                    <a:gd name="connsiteY7" fmla="*/ 261353 h 1503358"/>
                    <a:gd name="connsiteX8" fmla="*/ 1431 w 2286710"/>
                    <a:gd name="connsiteY8" fmla="*/ 32752 h 1503358"/>
                    <a:gd name="connsiteX0" fmla="*/ 1431 w 2286710"/>
                    <a:gd name="connsiteY0" fmla="*/ 32752 h 1503358"/>
                    <a:gd name="connsiteX1" fmla="*/ 0 w 2286710"/>
                    <a:gd name="connsiteY1" fmla="*/ 0 h 1503358"/>
                    <a:gd name="connsiteX2" fmla="*/ 1855113 w 2286710"/>
                    <a:gd name="connsiteY2" fmla="*/ 256655 h 1503358"/>
                    <a:gd name="connsiteX3" fmla="*/ 911850 w 2286710"/>
                    <a:gd name="connsiteY3" fmla="*/ 1038920 h 1503358"/>
                    <a:gd name="connsiteX4" fmla="*/ 2284380 w 2286710"/>
                    <a:gd name="connsiteY4" fmla="*/ 1441560 h 1503358"/>
                    <a:gd name="connsiteX5" fmla="*/ 2286710 w 2286710"/>
                    <a:gd name="connsiteY5" fmla="*/ 1503358 h 1503358"/>
                    <a:gd name="connsiteX6" fmla="*/ 808322 w 2286710"/>
                    <a:gd name="connsiteY6" fmla="*/ 1028161 h 1503358"/>
                    <a:gd name="connsiteX7" fmla="*/ 1753740 w 2286710"/>
                    <a:gd name="connsiteY7" fmla="*/ 261353 h 1503358"/>
                    <a:gd name="connsiteX8" fmla="*/ 1431 w 2286710"/>
                    <a:gd name="connsiteY8" fmla="*/ 32752 h 1503358"/>
                    <a:gd name="connsiteX0" fmla="*/ 1431 w 2286710"/>
                    <a:gd name="connsiteY0" fmla="*/ 32752 h 1503358"/>
                    <a:gd name="connsiteX1" fmla="*/ 0 w 2286710"/>
                    <a:gd name="connsiteY1" fmla="*/ 0 h 1503358"/>
                    <a:gd name="connsiteX2" fmla="*/ 1855113 w 2286710"/>
                    <a:gd name="connsiteY2" fmla="*/ 256655 h 1503358"/>
                    <a:gd name="connsiteX3" fmla="*/ 911850 w 2286710"/>
                    <a:gd name="connsiteY3" fmla="*/ 1038920 h 1503358"/>
                    <a:gd name="connsiteX4" fmla="*/ 2284380 w 2286710"/>
                    <a:gd name="connsiteY4" fmla="*/ 1441560 h 1503358"/>
                    <a:gd name="connsiteX5" fmla="*/ 2286710 w 2286710"/>
                    <a:gd name="connsiteY5" fmla="*/ 1503358 h 1503358"/>
                    <a:gd name="connsiteX6" fmla="*/ 808322 w 2286710"/>
                    <a:gd name="connsiteY6" fmla="*/ 1028161 h 1503358"/>
                    <a:gd name="connsiteX7" fmla="*/ 1775087 w 2286710"/>
                    <a:gd name="connsiteY7" fmla="*/ 243492 h 1503358"/>
                    <a:gd name="connsiteX8" fmla="*/ 1431 w 2286710"/>
                    <a:gd name="connsiteY8" fmla="*/ 32752 h 1503358"/>
                    <a:gd name="connsiteX0" fmla="*/ 1431 w 2286710"/>
                    <a:gd name="connsiteY0" fmla="*/ 32752 h 1503358"/>
                    <a:gd name="connsiteX1" fmla="*/ 0 w 2286710"/>
                    <a:gd name="connsiteY1" fmla="*/ 0 h 1503358"/>
                    <a:gd name="connsiteX2" fmla="*/ 1855113 w 2286710"/>
                    <a:gd name="connsiteY2" fmla="*/ 256655 h 1503358"/>
                    <a:gd name="connsiteX3" fmla="*/ 911850 w 2286710"/>
                    <a:gd name="connsiteY3" fmla="*/ 1038920 h 1503358"/>
                    <a:gd name="connsiteX4" fmla="*/ 2284380 w 2286710"/>
                    <a:gd name="connsiteY4" fmla="*/ 1441560 h 1503358"/>
                    <a:gd name="connsiteX5" fmla="*/ 2286710 w 2286710"/>
                    <a:gd name="connsiteY5" fmla="*/ 1503358 h 1503358"/>
                    <a:gd name="connsiteX6" fmla="*/ 808322 w 2286710"/>
                    <a:gd name="connsiteY6" fmla="*/ 1028161 h 1503358"/>
                    <a:gd name="connsiteX7" fmla="*/ 1775087 w 2286710"/>
                    <a:gd name="connsiteY7" fmla="*/ 243492 h 1503358"/>
                    <a:gd name="connsiteX8" fmla="*/ 1431 w 2286710"/>
                    <a:gd name="connsiteY8" fmla="*/ 32752 h 1503358"/>
                    <a:gd name="connsiteX0" fmla="*/ 1431 w 2286710"/>
                    <a:gd name="connsiteY0" fmla="*/ 32752 h 1503358"/>
                    <a:gd name="connsiteX1" fmla="*/ 0 w 2286710"/>
                    <a:gd name="connsiteY1" fmla="*/ 0 h 1503358"/>
                    <a:gd name="connsiteX2" fmla="*/ 1855113 w 2286710"/>
                    <a:gd name="connsiteY2" fmla="*/ 256655 h 1503358"/>
                    <a:gd name="connsiteX3" fmla="*/ 911850 w 2286710"/>
                    <a:gd name="connsiteY3" fmla="*/ 1038920 h 1503358"/>
                    <a:gd name="connsiteX4" fmla="*/ 2284380 w 2286710"/>
                    <a:gd name="connsiteY4" fmla="*/ 1441560 h 1503358"/>
                    <a:gd name="connsiteX5" fmla="*/ 2286710 w 2286710"/>
                    <a:gd name="connsiteY5" fmla="*/ 1503358 h 1503358"/>
                    <a:gd name="connsiteX6" fmla="*/ 808322 w 2286710"/>
                    <a:gd name="connsiteY6" fmla="*/ 1028161 h 1503358"/>
                    <a:gd name="connsiteX7" fmla="*/ 1775087 w 2286710"/>
                    <a:gd name="connsiteY7" fmla="*/ 243492 h 1503358"/>
                    <a:gd name="connsiteX8" fmla="*/ 1431 w 2286710"/>
                    <a:gd name="connsiteY8" fmla="*/ 32752 h 1503358"/>
                    <a:gd name="connsiteX0" fmla="*/ 1431 w 2286710"/>
                    <a:gd name="connsiteY0" fmla="*/ 22036 h 1492642"/>
                    <a:gd name="connsiteX1" fmla="*/ 0 w 2286710"/>
                    <a:gd name="connsiteY1" fmla="*/ 0 h 1492642"/>
                    <a:gd name="connsiteX2" fmla="*/ 1855113 w 2286710"/>
                    <a:gd name="connsiteY2" fmla="*/ 245939 h 1492642"/>
                    <a:gd name="connsiteX3" fmla="*/ 911850 w 2286710"/>
                    <a:gd name="connsiteY3" fmla="*/ 1028204 h 1492642"/>
                    <a:gd name="connsiteX4" fmla="*/ 2284380 w 2286710"/>
                    <a:gd name="connsiteY4" fmla="*/ 1430844 h 1492642"/>
                    <a:gd name="connsiteX5" fmla="*/ 2286710 w 2286710"/>
                    <a:gd name="connsiteY5" fmla="*/ 1492642 h 1492642"/>
                    <a:gd name="connsiteX6" fmla="*/ 808322 w 2286710"/>
                    <a:gd name="connsiteY6" fmla="*/ 1017445 h 1492642"/>
                    <a:gd name="connsiteX7" fmla="*/ 1775087 w 2286710"/>
                    <a:gd name="connsiteY7" fmla="*/ 232776 h 1492642"/>
                    <a:gd name="connsiteX8" fmla="*/ 1431 w 2286710"/>
                    <a:gd name="connsiteY8" fmla="*/ 22036 h 1492642"/>
                    <a:gd name="connsiteX0" fmla="*/ 1431 w 2286710"/>
                    <a:gd name="connsiteY0" fmla="*/ 22036 h 1492642"/>
                    <a:gd name="connsiteX1" fmla="*/ 0 w 2286710"/>
                    <a:gd name="connsiteY1" fmla="*/ 0 h 1492642"/>
                    <a:gd name="connsiteX2" fmla="*/ 1855113 w 2286710"/>
                    <a:gd name="connsiteY2" fmla="*/ 245939 h 1492642"/>
                    <a:gd name="connsiteX3" fmla="*/ 911850 w 2286710"/>
                    <a:gd name="connsiteY3" fmla="*/ 1028204 h 1492642"/>
                    <a:gd name="connsiteX4" fmla="*/ 2284380 w 2286710"/>
                    <a:gd name="connsiteY4" fmla="*/ 1430844 h 1492642"/>
                    <a:gd name="connsiteX5" fmla="*/ 2286710 w 2286710"/>
                    <a:gd name="connsiteY5" fmla="*/ 1492642 h 1492642"/>
                    <a:gd name="connsiteX6" fmla="*/ 808322 w 2286710"/>
                    <a:gd name="connsiteY6" fmla="*/ 1017445 h 1492642"/>
                    <a:gd name="connsiteX7" fmla="*/ 1775087 w 2286710"/>
                    <a:gd name="connsiteY7" fmla="*/ 232776 h 1492642"/>
                    <a:gd name="connsiteX8" fmla="*/ 1431 w 2286710"/>
                    <a:gd name="connsiteY8" fmla="*/ 22036 h 1492642"/>
                    <a:gd name="connsiteX0" fmla="*/ 1431 w 2286710"/>
                    <a:gd name="connsiteY0" fmla="*/ 22036 h 1492642"/>
                    <a:gd name="connsiteX1" fmla="*/ 0 w 2286710"/>
                    <a:gd name="connsiteY1" fmla="*/ 0 h 1492642"/>
                    <a:gd name="connsiteX2" fmla="*/ 1855113 w 2286710"/>
                    <a:gd name="connsiteY2" fmla="*/ 245939 h 1492642"/>
                    <a:gd name="connsiteX3" fmla="*/ 911850 w 2286710"/>
                    <a:gd name="connsiteY3" fmla="*/ 1028204 h 1492642"/>
                    <a:gd name="connsiteX4" fmla="*/ 2280822 w 2286710"/>
                    <a:gd name="connsiteY4" fmla="*/ 1412983 h 1492642"/>
                    <a:gd name="connsiteX5" fmla="*/ 2286710 w 2286710"/>
                    <a:gd name="connsiteY5" fmla="*/ 1492642 h 1492642"/>
                    <a:gd name="connsiteX6" fmla="*/ 808322 w 2286710"/>
                    <a:gd name="connsiteY6" fmla="*/ 1017445 h 1492642"/>
                    <a:gd name="connsiteX7" fmla="*/ 1775087 w 2286710"/>
                    <a:gd name="connsiteY7" fmla="*/ 232776 h 1492642"/>
                    <a:gd name="connsiteX8" fmla="*/ 1431 w 2286710"/>
                    <a:gd name="connsiteY8" fmla="*/ 22036 h 1492642"/>
                    <a:gd name="connsiteX0" fmla="*/ 1431 w 2286710"/>
                    <a:gd name="connsiteY0" fmla="*/ 22036 h 1492642"/>
                    <a:gd name="connsiteX1" fmla="*/ 0 w 2286710"/>
                    <a:gd name="connsiteY1" fmla="*/ 0 h 1492642"/>
                    <a:gd name="connsiteX2" fmla="*/ 1855113 w 2286710"/>
                    <a:gd name="connsiteY2" fmla="*/ 245939 h 1492642"/>
                    <a:gd name="connsiteX3" fmla="*/ 911850 w 2286710"/>
                    <a:gd name="connsiteY3" fmla="*/ 1028204 h 1492642"/>
                    <a:gd name="connsiteX4" fmla="*/ 2280822 w 2286710"/>
                    <a:gd name="connsiteY4" fmla="*/ 1412983 h 1492642"/>
                    <a:gd name="connsiteX5" fmla="*/ 2286710 w 2286710"/>
                    <a:gd name="connsiteY5" fmla="*/ 1492642 h 1492642"/>
                    <a:gd name="connsiteX6" fmla="*/ 808322 w 2286710"/>
                    <a:gd name="connsiteY6" fmla="*/ 1017445 h 1492642"/>
                    <a:gd name="connsiteX7" fmla="*/ 1775087 w 2286710"/>
                    <a:gd name="connsiteY7" fmla="*/ 232776 h 1492642"/>
                    <a:gd name="connsiteX8" fmla="*/ 1431 w 2286710"/>
                    <a:gd name="connsiteY8" fmla="*/ 22036 h 1492642"/>
                    <a:gd name="connsiteX0" fmla="*/ 1431 w 2286710"/>
                    <a:gd name="connsiteY0" fmla="*/ 22036 h 1492642"/>
                    <a:gd name="connsiteX1" fmla="*/ 0 w 2286710"/>
                    <a:gd name="connsiteY1" fmla="*/ 0 h 1492642"/>
                    <a:gd name="connsiteX2" fmla="*/ 1855113 w 2286710"/>
                    <a:gd name="connsiteY2" fmla="*/ 245939 h 1492642"/>
                    <a:gd name="connsiteX3" fmla="*/ 911850 w 2286710"/>
                    <a:gd name="connsiteY3" fmla="*/ 1028204 h 1492642"/>
                    <a:gd name="connsiteX4" fmla="*/ 2277264 w 2286710"/>
                    <a:gd name="connsiteY4" fmla="*/ 1402266 h 1492642"/>
                    <a:gd name="connsiteX5" fmla="*/ 2286710 w 2286710"/>
                    <a:gd name="connsiteY5" fmla="*/ 1492642 h 1492642"/>
                    <a:gd name="connsiteX6" fmla="*/ 808322 w 2286710"/>
                    <a:gd name="connsiteY6" fmla="*/ 1017445 h 1492642"/>
                    <a:gd name="connsiteX7" fmla="*/ 1775087 w 2286710"/>
                    <a:gd name="connsiteY7" fmla="*/ 232776 h 1492642"/>
                    <a:gd name="connsiteX8" fmla="*/ 1431 w 2286710"/>
                    <a:gd name="connsiteY8" fmla="*/ 22036 h 1492642"/>
                    <a:gd name="connsiteX0" fmla="*/ 1431 w 2288075"/>
                    <a:gd name="connsiteY0" fmla="*/ 22036 h 1492642"/>
                    <a:gd name="connsiteX1" fmla="*/ 0 w 2288075"/>
                    <a:gd name="connsiteY1" fmla="*/ 0 h 1492642"/>
                    <a:gd name="connsiteX2" fmla="*/ 1855113 w 2288075"/>
                    <a:gd name="connsiteY2" fmla="*/ 245939 h 1492642"/>
                    <a:gd name="connsiteX3" fmla="*/ 911850 w 2288075"/>
                    <a:gd name="connsiteY3" fmla="*/ 1028204 h 1492642"/>
                    <a:gd name="connsiteX4" fmla="*/ 2287937 w 2288075"/>
                    <a:gd name="connsiteY4" fmla="*/ 1402266 h 1492642"/>
                    <a:gd name="connsiteX5" fmla="*/ 2286710 w 2288075"/>
                    <a:gd name="connsiteY5" fmla="*/ 1492642 h 1492642"/>
                    <a:gd name="connsiteX6" fmla="*/ 808322 w 2288075"/>
                    <a:gd name="connsiteY6" fmla="*/ 1017445 h 1492642"/>
                    <a:gd name="connsiteX7" fmla="*/ 1775087 w 2288075"/>
                    <a:gd name="connsiteY7" fmla="*/ 232776 h 1492642"/>
                    <a:gd name="connsiteX8" fmla="*/ 1431 w 2288075"/>
                    <a:gd name="connsiteY8" fmla="*/ 22036 h 149264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2288075" h="1492642">
                      <a:moveTo>
                        <a:pt x="1431" y="22036"/>
                      </a:moveTo>
                      <a:cubicBezTo>
                        <a:pt x="978" y="-4576"/>
                        <a:pt x="453" y="26612"/>
                        <a:pt x="0" y="0"/>
                      </a:cubicBezTo>
                      <a:cubicBezTo>
                        <a:pt x="320288" y="1618"/>
                        <a:pt x="1801364" y="-2503"/>
                        <a:pt x="1855113" y="245939"/>
                      </a:cubicBezTo>
                      <a:cubicBezTo>
                        <a:pt x="1858288" y="699964"/>
                        <a:pt x="855310" y="577751"/>
                        <a:pt x="911850" y="1028204"/>
                      </a:cubicBezTo>
                      <a:cubicBezTo>
                        <a:pt x="941724" y="1250752"/>
                        <a:pt x="1326933" y="1391642"/>
                        <a:pt x="2287937" y="1402266"/>
                      </a:cubicBezTo>
                      <a:cubicBezTo>
                        <a:pt x="2288714" y="1422865"/>
                        <a:pt x="2285933" y="1472043"/>
                        <a:pt x="2286710" y="1492642"/>
                      </a:cubicBezTo>
                      <a:cubicBezTo>
                        <a:pt x="1907428" y="1478956"/>
                        <a:pt x="825785" y="1512745"/>
                        <a:pt x="808322" y="1017445"/>
                      </a:cubicBezTo>
                      <a:cubicBezTo>
                        <a:pt x="790860" y="522145"/>
                        <a:pt x="1907383" y="588771"/>
                        <a:pt x="1775087" y="232776"/>
                      </a:cubicBezTo>
                      <a:cubicBezTo>
                        <a:pt x="1753996" y="75765"/>
                        <a:pt x="740741" y="41433"/>
                        <a:pt x="1431" y="22036"/>
                      </a:cubicBezTo>
                      <a:close/>
                    </a:path>
                  </a:pathLst>
                </a:custGeom>
                <a:solidFill>
                  <a:schemeClr val="tx1">
                    <a:lumMod val="65000"/>
                    <a:lumOff val="35000"/>
                  </a:schemeClr>
                </a:solidFill>
                <a:ln>
                  <a:noFill/>
                </a:ln>
                <a:scene3d>
                  <a:camera prst="perspectiveRelaxed">
                    <a:rot lat="17973601"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sp macro="" textlink="">
              <xdr:nvSpPr>
                <xdr:cNvPr id="66" name="Gelijkbenige driehoek 58" descr="Pijl die naar rechts wijst">
                  <a:extLst>
                    <a:ext uri="{FF2B5EF4-FFF2-40B4-BE49-F238E27FC236}">
                      <a16:creationId xmlns:a16="http://schemas.microsoft.com/office/drawing/2014/main" id="{56C40830-82D4-3E2E-12FC-AB587D2AB33D}"/>
                    </a:ext>
                  </a:extLst>
                </xdr:cNvPr>
                <xdr:cNvSpPr/>
              </xdr:nvSpPr>
              <xdr:spPr>
                <a:xfrm rot="5400000">
                  <a:off x="8753309" y="4854560"/>
                  <a:ext cx="1521184" cy="877498"/>
                </a:xfrm>
                <a:prstGeom prst="triangle">
                  <a:avLst/>
                </a:prstGeom>
                <a:solidFill>
                  <a:schemeClr val="tx1">
                    <a:lumMod val="65000"/>
                    <a:lumOff val="35000"/>
                  </a:schemeClr>
                </a:solidFill>
                <a:ln>
                  <a:noFill/>
                </a:ln>
                <a:scene3d>
                  <a:camera prst="perspectiveRelaxed">
                    <a:rot lat="17973601"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grpSp>
              <xdr:nvGrpSpPr>
                <xdr:cNvPr id="68" name="Groep 59" descr="Tussenstukken">
                  <a:extLst>
                    <a:ext uri="{FF2B5EF4-FFF2-40B4-BE49-F238E27FC236}">
                      <a16:creationId xmlns:a16="http://schemas.microsoft.com/office/drawing/2014/main" id="{4011CAF1-C1B0-F105-5564-A26C1A52DADD}"/>
                    </a:ext>
                  </a:extLst>
                </xdr:cNvPr>
                <xdr:cNvGrpSpPr/>
              </xdr:nvGrpSpPr>
              <xdr:grpSpPr>
                <a:xfrm>
                  <a:off x="3059939" y="2204607"/>
                  <a:ext cx="2722466" cy="3127198"/>
                  <a:chOff x="7138838" y="2602704"/>
                  <a:chExt cx="2211479" cy="2381260"/>
                </a:xfrm>
              </xdr:grpSpPr>
              <xdr:sp macro="" textlink="">
                <xdr:nvSpPr>
                  <xdr:cNvPr id="71" name="Rechthoek 60" descr="Tussenstuk">
                    <a:extLst>
                      <a:ext uri="{FF2B5EF4-FFF2-40B4-BE49-F238E27FC236}">
                        <a16:creationId xmlns:a16="http://schemas.microsoft.com/office/drawing/2014/main" id="{D8DE2FC9-FA91-7CB3-B6FE-601FA63185B3}"/>
                      </a:ext>
                    </a:extLst>
                  </xdr:cNvPr>
                  <xdr:cNvSpPr/>
                </xdr:nvSpPr>
                <xdr:spPr>
                  <a:xfrm>
                    <a:off x="7138838" y="2602704"/>
                    <a:ext cx="53067" cy="6962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sp macro="" textlink="">
                <xdr:nvSpPr>
                  <xdr:cNvPr id="72" name="Rechthoek 61" descr="Tussenstuk">
                    <a:extLst>
                      <a:ext uri="{FF2B5EF4-FFF2-40B4-BE49-F238E27FC236}">
                        <a16:creationId xmlns:a16="http://schemas.microsoft.com/office/drawing/2014/main" id="{C026DCEA-1A8D-3D3E-9927-6F9A621D3F5B}"/>
                      </a:ext>
                    </a:extLst>
                  </xdr:cNvPr>
                  <xdr:cNvSpPr/>
                </xdr:nvSpPr>
                <xdr:spPr>
                  <a:xfrm>
                    <a:off x="9104500" y="2677434"/>
                    <a:ext cx="53067" cy="9051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sp macro="" textlink="">
                <xdr:nvSpPr>
                  <xdr:cNvPr id="73" name="Rechthoek 62" descr="Tussenstuk">
                    <a:extLst>
                      <a:ext uri="{FF2B5EF4-FFF2-40B4-BE49-F238E27FC236}">
                        <a16:creationId xmlns:a16="http://schemas.microsoft.com/office/drawing/2014/main" id="{E9764EB6-E8B6-773A-093C-2BFACDBB5BA8}"/>
                      </a:ext>
                    </a:extLst>
                  </xdr:cNvPr>
                  <xdr:cNvSpPr/>
                </xdr:nvSpPr>
                <xdr:spPr>
                  <a:xfrm rot="20599438">
                    <a:off x="9270717" y="3235062"/>
                    <a:ext cx="79600" cy="149501"/>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sp macro="" textlink="">
                <xdr:nvSpPr>
                  <xdr:cNvPr id="74" name="Rechthoek 63" descr="Tussenstuk">
                    <a:extLst>
                      <a:ext uri="{FF2B5EF4-FFF2-40B4-BE49-F238E27FC236}">
                        <a16:creationId xmlns:a16="http://schemas.microsoft.com/office/drawing/2014/main" id="{B1B67071-F308-A8EC-22FF-0F687C4062CE}"/>
                      </a:ext>
                    </a:extLst>
                  </xdr:cNvPr>
                  <xdr:cNvSpPr/>
                </xdr:nvSpPr>
                <xdr:spPr>
                  <a:xfrm rot="374208">
                    <a:off x="9243265" y="4733301"/>
                    <a:ext cx="106134" cy="250663"/>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grpSp>
          </xdr:grpSp>
          <xdr:grpSp>
            <xdr:nvGrpSpPr>
              <xdr:cNvPr id="75" name="Groep 15" descr="Tekstvakken voor mijlpaalbeschrijvingen">
                <a:extLst>
                  <a:ext uri="{FF2B5EF4-FFF2-40B4-BE49-F238E27FC236}">
                    <a16:creationId xmlns:a16="http://schemas.microsoft.com/office/drawing/2014/main" id="{AD5F3DE3-79E8-70DC-0960-D31F7DA432A1}"/>
                  </a:ext>
                </a:extLst>
              </xdr:cNvPr>
              <xdr:cNvGrpSpPr/>
            </xdr:nvGrpSpPr>
            <xdr:grpSpPr>
              <a:xfrm>
                <a:off x="562270" y="457356"/>
                <a:ext cx="10136827" cy="5451917"/>
                <a:chOff x="562270" y="457356"/>
                <a:chExt cx="10136827" cy="5451917"/>
              </a:xfrm>
            </xdr:grpSpPr>
            <xdr:sp macro="" textlink="Grafiekgegevens!D4">
              <xdr:nvSpPr>
                <xdr:cNvPr id="76" name="Rechthoek 52">
                  <a:extLst>
                    <a:ext uri="{FF2B5EF4-FFF2-40B4-BE49-F238E27FC236}">
                      <a16:creationId xmlns:a16="http://schemas.microsoft.com/office/drawing/2014/main" id="{50528168-EA3F-0F97-4505-891F50C18D67}"/>
                    </a:ext>
                  </a:extLst>
                </xdr:cNvPr>
                <xdr:cNvSpPr/>
              </xdr:nvSpPr>
              <xdr:spPr>
                <a:xfrm>
                  <a:off x="2129040" y="457356"/>
                  <a:ext cx="1943878" cy="169117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rtl="0"/>
                  <a:fld id="{0B0A2590-8FF1-4DE1-B638-0B44D4FCA41F}" type="TxLink">
                    <a:rPr lang="en-US" sz="1100" b="0" i="0" u="none" strike="noStrike">
                      <a:solidFill>
                        <a:srgbClr val="222B35"/>
                      </a:solidFill>
                      <a:latin typeface="Calibri"/>
                      <a:ea typeface="Calibri"/>
                      <a:cs typeface="Calibri"/>
                    </a:rPr>
                    <a:pPr algn="l" rtl="0"/>
                    <a:t>Je laatste loopbaanfase; hoe ga je deze invullen ? Op basis van je idee zie je hierbij "je route" voor de komende jaren. Een besluit genomen? Bespreek dit plan dan met je werkgever.</a:t>
                  </a:fld>
                  <a:endParaRPr lang="en-US" sz="1100">
                    <a:solidFill>
                      <a:schemeClr val="accent5">
                        <a:lumMod val="50000"/>
                      </a:schemeClr>
                    </a:solidFill>
                    <a:latin typeface="Franklin Gothic Book" panose="020B0503020102020204" pitchFamily="34" charset="0"/>
                  </a:endParaRPr>
                </a:p>
              </xdr:txBody>
            </xdr:sp>
            <xdr:sp macro="" textlink="Grafiekgegevens!D6">
              <xdr:nvSpPr>
                <xdr:cNvPr id="77" name="Rechthoek 54">
                  <a:extLst>
                    <a:ext uri="{FF2B5EF4-FFF2-40B4-BE49-F238E27FC236}">
                      <a16:creationId xmlns:a16="http://schemas.microsoft.com/office/drawing/2014/main" id="{6440DAB5-31C6-049D-355F-470B1121CC80}"/>
                    </a:ext>
                  </a:extLst>
                </xdr:cNvPr>
                <xdr:cNvSpPr/>
              </xdr:nvSpPr>
              <xdr:spPr>
                <a:xfrm>
                  <a:off x="562270" y="4218099"/>
                  <a:ext cx="2088865" cy="169117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rtl="0"/>
                  <a:endParaRPr lang="en-US" sz="1100" b="0" i="0" u="none" strike="noStrike">
                    <a:solidFill>
                      <a:srgbClr val="222B35"/>
                    </a:solidFill>
                    <a:latin typeface="Calibri"/>
                    <a:ea typeface="Calibri"/>
                    <a:cs typeface="Calibri"/>
                  </a:endParaRPr>
                </a:p>
                <a:p>
                  <a:pPr algn="l" rtl="0"/>
                  <a:fld id="{CAF01F16-DCE5-4CB8-B01E-A27C86E045B2}" type="TxLink">
                    <a:rPr lang="en-US" sz="1100" b="0" i="0" u="none" strike="noStrike">
                      <a:solidFill>
                        <a:srgbClr val="222B35"/>
                      </a:solidFill>
                      <a:latin typeface="Calibri"/>
                      <a:ea typeface="Calibri"/>
                      <a:cs typeface="Calibri"/>
                    </a:rPr>
                    <a:pPr algn="l" rtl="0"/>
                    <a:t>Je PLB-verlofsaldo heb je volledig genoten.  Nu start je met de Regeling generatiebeleid.</a:t>
                  </a:fld>
                  <a:endParaRPr lang="en-US" sz="1100">
                    <a:solidFill>
                      <a:schemeClr val="accent5">
                        <a:lumMod val="50000"/>
                      </a:schemeClr>
                    </a:solidFill>
                    <a:latin typeface="Franklin Gothic Book" panose="020B0503020102020204" pitchFamily="34" charset="0"/>
                  </a:endParaRPr>
                </a:p>
              </xdr:txBody>
            </xdr:sp>
            <xdr:sp macro="" textlink="Grafiekgegevens!D7">
              <xdr:nvSpPr>
                <xdr:cNvPr id="78" name="Rechthoek 55">
                  <a:extLst>
                    <a:ext uri="{FF2B5EF4-FFF2-40B4-BE49-F238E27FC236}">
                      <a16:creationId xmlns:a16="http://schemas.microsoft.com/office/drawing/2014/main" id="{4FE44FA8-7D3F-F4DB-B139-58D9E427DADD}"/>
                    </a:ext>
                  </a:extLst>
                </xdr:cNvPr>
                <xdr:cNvSpPr/>
              </xdr:nvSpPr>
              <xdr:spPr>
                <a:xfrm>
                  <a:off x="8755219" y="3410645"/>
                  <a:ext cx="1943878" cy="169117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r>
                    <a:rPr lang="en-US" sz="1100" b="0" i="0" u="none" strike="noStrike">
                      <a:solidFill>
                        <a:srgbClr val="222B35"/>
                      </a:solidFill>
                      <a:latin typeface="Calibri"/>
                      <a:cs typeface="Calibri"/>
                    </a:rPr>
                    <a:t>Je hebt de AOW ("pensioen") leeftijd bereikt.  Daarmee stopt de Regeling Generatiebeleid.</a:t>
                  </a:r>
                  <a:r>
                    <a:rPr lang="en-US" sz="1100" b="0" i="0" u="none" strike="noStrike" baseline="0">
                      <a:solidFill>
                        <a:srgbClr val="222B35"/>
                      </a:solidFill>
                      <a:latin typeface="Calibri"/>
                      <a:cs typeface="Calibri"/>
                    </a:rPr>
                    <a:t> </a:t>
                  </a:r>
                  <a:endParaRPr lang="en-US" sz="1100">
                    <a:solidFill>
                      <a:schemeClr val="accent5">
                        <a:lumMod val="50000"/>
                      </a:schemeClr>
                    </a:solidFill>
                    <a:latin typeface="Franklin Gothic Book" panose="020B0503020102020204" pitchFamily="34" charset="0"/>
                  </a:endParaRPr>
                </a:p>
              </xdr:txBody>
            </xdr:sp>
          </xdr:grpSp>
          <xdr:grpSp>
            <xdr:nvGrpSpPr>
              <xdr:cNvPr id="79" name="Groep 16" descr="Mijlpaalmarkeringen met datums">
                <a:extLst>
                  <a:ext uri="{FF2B5EF4-FFF2-40B4-BE49-F238E27FC236}">
                    <a16:creationId xmlns:a16="http://schemas.microsoft.com/office/drawing/2014/main" id="{EA7AE3B1-DF0C-5150-3CC2-8864140B752E}"/>
                  </a:ext>
                </a:extLst>
              </xdr:cNvPr>
              <xdr:cNvGrpSpPr/>
            </xdr:nvGrpSpPr>
            <xdr:grpSpPr>
              <a:xfrm>
                <a:off x="792235" y="678390"/>
                <a:ext cx="13471134" cy="4409360"/>
                <a:chOff x="792235" y="678390"/>
                <a:chExt cx="13471134" cy="4409360"/>
              </a:xfrm>
            </xdr:grpSpPr>
            <xdr:grpSp>
              <xdr:nvGrpSpPr>
                <xdr:cNvPr id="80" name="Groep 17" descr="Mijlpaalmarkering met datum">
                  <a:extLst>
                    <a:ext uri="{FF2B5EF4-FFF2-40B4-BE49-F238E27FC236}">
                      <a16:creationId xmlns:a16="http://schemas.microsoft.com/office/drawing/2014/main" id="{D835FBAA-1333-F509-0E3B-8D381243BE48}"/>
                    </a:ext>
                  </a:extLst>
                </xdr:cNvPr>
                <xdr:cNvGrpSpPr/>
              </xdr:nvGrpSpPr>
              <xdr:grpSpPr>
                <a:xfrm>
                  <a:off x="792235" y="768894"/>
                  <a:ext cx="986064" cy="1428314"/>
                  <a:chOff x="792235" y="768894"/>
                  <a:chExt cx="986064" cy="1428314"/>
                </a:xfrm>
              </xdr:grpSpPr>
              <xdr:grpSp>
                <xdr:nvGrpSpPr>
                  <xdr:cNvPr id="81" name="Groep 46" descr="Mijlpaaltraan">
                    <a:extLst>
                      <a:ext uri="{FF2B5EF4-FFF2-40B4-BE49-F238E27FC236}">
                        <a16:creationId xmlns:a16="http://schemas.microsoft.com/office/drawing/2014/main" id="{B776155B-02FB-5275-99EE-F9B8AA93D2CD}"/>
                      </a:ext>
                    </a:extLst>
                  </xdr:cNvPr>
                  <xdr:cNvGrpSpPr/>
                </xdr:nvGrpSpPr>
                <xdr:grpSpPr>
                  <a:xfrm>
                    <a:off x="792235" y="768894"/>
                    <a:ext cx="986064" cy="1428314"/>
                    <a:chOff x="996343" y="448154"/>
                    <a:chExt cx="986064" cy="1428314"/>
                  </a:xfrm>
                </xdr:grpSpPr>
                <xdr:grpSp>
                  <xdr:nvGrpSpPr>
                    <xdr:cNvPr id="82" name="Groep 48" descr="Mijlpaaltraan">
                      <a:extLst>
                        <a:ext uri="{FF2B5EF4-FFF2-40B4-BE49-F238E27FC236}">
                          <a16:creationId xmlns:a16="http://schemas.microsoft.com/office/drawing/2014/main" id="{67417BDD-1767-6207-4FD5-AFD524A8FDCE}"/>
                        </a:ext>
                      </a:extLst>
                    </xdr:cNvPr>
                    <xdr:cNvGrpSpPr/>
                  </xdr:nvGrpSpPr>
                  <xdr:grpSpPr>
                    <a:xfrm>
                      <a:off x="996343" y="448154"/>
                      <a:ext cx="986064" cy="1428314"/>
                      <a:chOff x="588129" y="739736"/>
                      <a:chExt cx="986064" cy="1428314"/>
                    </a:xfrm>
                  </xdr:grpSpPr>
                  <xdr:sp macro="" textlink="">
                    <xdr:nvSpPr>
                      <xdr:cNvPr id="83" name="Traan 50" descr="Traan">
                        <a:extLst>
                          <a:ext uri="{FF2B5EF4-FFF2-40B4-BE49-F238E27FC236}">
                            <a16:creationId xmlns:a16="http://schemas.microsoft.com/office/drawing/2014/main" id="{758BB233-B166-72EA-5E1F-6EA1CC55841E}"/>
                          </a:ext>
                        </a:extLst>
                      </xdr:cNvPr>
                      <xdr:cNvSpPr/>
                    </xdr:nvSpPr>
                    <xdr:spPr>
                      <a:xfrm rot="8060572">
                        <a:off x="549445" y="778420"/>
                        <a:ext cx="1063431" cy="986064"/>
                      </a:xfrm>
                      <a:prstGeom prst="teardrop">
                        <a:avLst/>
                      </a:prstGeom>
                      <a:gradFill flip="none" rotWithShape="1">
                        <a:gsLst>
                          <a:gs pos="0">
                            <a:schemeClr val="accent1">
                              <a:lumMod val="50000"/>
                            </a:schemeClr>
                          </a:gs>
                          <a:gs pos="100000">
                            <a:schemeClr val="accent1"/>
                          </a:gs>
                        </a:gsLst>
                        <a:lin ang="5400000" scaled="1"/>
                        <a:tileRect/>
                      </a:gradFill>
                      <a:ln>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sp macro="" textlink="">
                    <xdr:nvSpPr>
                      <xdr:cNvPr id="84" name="Ovaal 51" descr="Schaduwvorm">
                        <a:extLst>
                          <a:ext uri="{FF2B5EF4-FFF2-40B4-BE49-F238E27FC236}">
                            <a16:creationId xmlns:a16="http://schemas.microsoft.com/office/drawing/2014/main" id="{19D9FB6B-F947-280D-6228-093640ED4CB0}"/>
                          </a:ext>
                        </a:extLst>
                      </xdr:cNvPr>
                      <xdr:cNvSpPr/>
                    </xdr:nvSpPr>
                    <xdr:spPr>
                      <a:xfrm>
                        <a:off x="854138" y="2041698"/>
                        <a:ext cx="457200" cy="126352"/>
                      </a:xfrm>
                      <a:prstGeom prst="ellipse">
                        <a:avLst/>
                      </a:prstGeom>
                      <a:gradFill flip="none" rotWithShape="1">
                        <a:gsLst>
                          <a:gs pos="0">
                            <a:schemeClr val="bg1">
                              <a:lumMod val="50000"/>
                            </a:schemeClr>
                          </a:gs>
                          <a:gs pos="100000">
                            <a:schemeClr val="tx1">
                              <a:lumMod val="65000"/>
                              <a:lumOff val="35000"/>
                            </a:schemeClr>
                          </a:gs>
                        </a:gsLst>
                        <a:lin ang="10800000" scaled="1"/>
                        <a:tileRect/>
                      </a:gradFill>
                      <a:ln>
                        <a:noFill/>
                      </a:ln>
                      <a:scene3d>
                        <a:camera prst="perspectiveRelaxed"/>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grpSp>
                <xdr:sp macro="" textlink="">
                  <xdr:nvSpPr>
                    <xdr:cNvPr id="85" name="Traan 49" descr="Traan">
                      <a:extLst>
                        <a:ext uri="{FF2B5EF4-FFF2-40B4-BE49-F238E27FC236}">
                          <a16:creationId xmlns:a16="http://schemas.microsoft.com/office/drawing/2014/main" id="{B13C14D4-766C-3118-C5BE-C1DB4DD847A3}"/>
                        </a:ext>
                      </a:extLst>
                    </xdr:cNvPr>
                    <xdr:cNvSpPr/>
                  </xdr:nvSpPr>
                  <xdr:spPr>
                    <a:xfrm rot="7971563">
                      <a:off x="1057996" y="579687"/>
                      <a:ext cx="859025" cy="817480"/>
                    </a:xfrm>
                    <a:prstGeom prst="teardrop">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solidFill>
                          <a:srgbClr val="FF0000"/>
                        </a:solidFill>
                      </a:endParaRPr>
                    </a:p>
                  </xdr:txBody>
                </xdr:sp>
              </xdr:grpSp>
              <xdr:sp macro="" textlink="">
                <xdr:nvSpPr>
                  <xdr:cNvPr id="86" name="Ovaal 47" descr="Mijlpaaldatum in een cirkel">
                    <a:extLst>
                      <a:ext uri="{FF2B5EF4-FFF2-40B4-BE49-F238E27FC236}">
                        <a16:creationId xmlns:a16="http://schemas.microsoft.com/office/drawing/2014/main" id="{BF987F6B-A18B-B7BD-C781-0D5136269D7F}"/>
                      </a:ext>
                    </a:extLst>
                  </xdr:cNvPr>
                  <xdr:cNvSpPr/>
                </xdr:nvSpPr>
                <xdr:spPr>
                  <a:xfrm>
                    <a:off x="806709" y="962219"/>
                    <a:ext cx="816429" cy="713232"/>
                  </a:xfrm>
                  <a:prstGeom prst="ellips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fld id="{DD742032-384D-483C-8F37-39187AA02759}" type="TxLink">
                      <a:rPr lang="en-US" sz="1200" b="0" i="0" u="none" strike="noStrike">
                        <a:solidFill>
                          <a:srgbClr val="000000"/>
                        </a:solidFill>
                        <a:latin typeface="Franklin Gothic Book" panose="020B0503020102020204" pitchFamily="34" charset="0"/>
                      </a:rPr>
                      <a:pPr algn="ctr" rtl="0"/>
                      <a:t> </a:t>
                    </a:fld>
                    <a:endParaRPr lang="en-US" sz="1200">
                      <a:solidFill>
                        <a:schemeClr val="accent5">
                          <a:lumMod val="50000"/>
                        </a:schemeClr>
                      </a:solidFill>
                      <a:latin typeface="Franklin Gothic Book" panose="020B0503020102020204" pitchFamily="34" charset="0"/>
                    </a:endParaRPr>
                  </a:p>
                </xdr:txBody>
              </xdr:sp>
            </xdr:grpSp>
            <xdr:grpSp>
              <xdr:nvGrpSpPr>
                <xdr:cNvPr id="87" name="Groep 18" descr="Mijlpaalmarkering met datum">
                  <a:extLst>
                    <a:ext uri="{FF2B5EF4-FFF2-40B4-BE49-F238E27FC236}">
                      <a16:creationId xmlns:a16="http://schemas.microsoft.com/office/drawing/2014/main" id="{D2501D72-F75E-077C-F869-CB54206D1338}"/>
                    </a:ext>
                  </a:extLst>
                </xdr:cNvPr>
                <xdr:cNvGrpSpPr/>
              </xdr:nvGrpSpPr>
              <xdr:grpSpPr>
                <a:xfrm>
                  <a:off x="5672468" y="678390"/>
                  <a:ext cx="1172390" cy="1604124"/>
                  <a:chOff x="5672468" y="678390"/>
                  <a:chExt cx="1172390" cy="1604124"/>
                </a:xfrm>
              </xdr:grpSpPr>
              <xdr:grpSp>
                <xdr:nvGrpSpPr>
                  <xdr:cNvPr id="88" name="Groep 40" descr="Mijlpaaltraan">
                    <a:extLst>
                      <a:ext uri="{FF2B5EF4-FFF2-40B4-BE49-F238E27FC236}">
                        <a16:creationId xmlns:a16="http://schemas.microsoft.com/office/drawing/2014/main" id="{163C3A5B-1D13-F874-69D2-D40A1EB92FA7}"/>
                      </a:ext>
                    </a:extLst>
                  </xdr:cNvPr>
                  <xdr:cNvGrpSpPr/>
                </xdr:nvGrpSpPr>
                <xdr:grpSpPr>
                  <a:xfrm>
                    <a:off x="5719446" y="678390"/>
                    <a:ext cx="1097280" cy="1604124"/>
                    <a:chOff x="5165440" y="347929"/>
                    <a:chExt cx="1097280" cy="1604124"/>
                  </a:xfrm>
                </xdr:grpSpPr>
                <xdr:grpSp>
                  <xdr:nvGrpSpPr>
                    <xdr:cNvPr id="89" name="Groep 42" descr="Mijlpaaltraan">
                      <a:extLst>
                        <a:ext uri="{FF2B5EF4-FFF2-40B4-BE49-F238E27FC236}">
                          <a16:creationId xmlns:a16="http://schemas.microsoft.com/office/drawing/2014/main" id="{A8C8560E-9BBB-6CAE-BF5B-0EA2C83420B1}"/>
                        </a:ext>
                      </a:extLst>
                    </xdr:cNvPr>
                    <xdr:cNvGrpSpPr/>
                  </xdr:nvGrpSpPr>
                  <xdr:grpSpPr>
                    <a:xfrm>
                      <a:off x="5165440" y="347929"/>
                      <a:ext cx="1097280" cy="1604124"/>
                      <a:chOff x="4451642" y="620072"/>
                      <a:chExt cx="1097280" cy="1604124"/>
                    </a:xfrm>
                  </xdr:grpSpPr>
                  <xdr:sp macro="" textlink="">
                    <xdr:nvSpPr>
                      <xdr:cNvPr id="90" name="Traan 44" descr="Traan">
                        <a:extLst>
                          <a:ext uri="{FF2B5EF4-FFF2-40B4-BE49-F238E27FC236}">
                            <a16:creationId xmlns:a16="http://schemas.microsoft.com/office/drawing/2014/main" id="{ACBFB28B-5A96-4FCE-2D52-309F7F760B52}"/>
                          </a:ext>
                        </a:extLst>
                      </xdr:cNvPr>
                      <xdr:cNvSpPr/>
                    </xdr:nvSpPr>
                    <xdr:spPr>
                      <a:xfrm rot="8060572">
                        <a:off x="4451642" y="620072"/>
                        <a:ext cx="1097280" cy="1097280"/>
                      </a:xfrm>
                      <a:prstGeom prst="teardrop">
                        <a:avLst/>
                      </a:prstGeom>
                      <a:gradFill>
                        <a:gsLst>
                          <a:gs pos="0">
                            <a:schemeClr val="tx2">
                              <a:lumMod val="50000"/>
                            </a:schemeClr>
                          </a:gs>
                          <a:gs pos="100000">
                            <a:schemeClr val="tx2">
                              <a:lumMod val="60000"/>
                              <a:lumOff val="40000"/>
                            </a:schemeClr>
                          </a:gs>
                        </a:gsLst>
                        <a:lin ang="5400000" scaled="1"/>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sp macro="" textlink="">
                    <xdr:nvSpPr>
                      <xdr:cNvPr id="91" name="Ovaal 45" descr="Schaduwvorm">
                        <a:extLst>
                          <a:ext uri="{FF2B5EF4-FFF2-40B4-BE49-F238E27FC236}">
                            <a16:creationId xmlns:a16="http://schemas.microsoft.com/office/drawing/2014/main" id="{146215FB-F932-97B7-0EDF-F48E5AED3AA2}"/>
                          </a:ext>
                        </a:extLst>
                      </xdr:cNvPr>
                      <xdr:cNvSpPr/>
                    </xdr:nvSpPr>
                    <xdr:spPr>
                      <a:xfrm>
                        <a:off x="4796000" y="2059604"/>
                        <a:ext cx="548640" cy="164592"/>
                      </a:xfrm>
                      <a:prstGeom prst="ellipse">
                        <a:avLst/>
                      </a:prstGeom>
                      <a:gradFill flip="none" rotWithShape="1">
                        <a:gsLst>
                          <a:gs pos="0">
                            <a:schemeClr val="bg1">
                              <a:lumMod val="50000"/>
                            </a:schemeClr>
                          </a:gs>
                          <a:gs pos="100000">
                            <a:schemeClr val="tx1">
                              <a:lumMod val="65000"/>
                              <a:lumOff val="35000"/>
                            </a:schemeClr>
                          </a:gs>
                        </a:gsLst>
                        <a:lin ang="10800000" scaled="1"/>
                        <a:tileRect/>
                      </a:gradFill>
                      <a:ln>
                        <a:noFill/>
                      </a:ln>
                      <a:scene3d>
                        <a:camera prst="perspectiveRelaxed"/>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grpSp>
                <xdr:sp macro="" textlink="">
                  <xdr:nvSpPr>
                    <xdr:cNvPr id="92" name="Traan 43" descr="Traan">
                      <a:extLst>
                        <a:ext uri="{FF2B5EF4-FFF2-40B4-BE49-F238E27FC236}">
                          <a16:creationId xmlns:a16="http://schemas.microsoft.com/office/drawing/2014/main" id="{3AD124D9-28AE-370D-05DD-9AB60BDF33B5}"/>
                        </a:ext>
                      </a:extLst>
                    </xdr:cNvPr>
                    <xdr:cNvSpPr/>
                  </xdr:nvSpPr>
                  <xdr:spPr>
                    <a:xfrm rot="7971563">
                      <a:off x="5252606" y="419415"/>
                      <a:ext cx="914400" cy="939229"/>
                    </a:xfrm>
                    <a:prstGeom prst="teardrop">
                      <a:avLst>
                        <a:gd name="adj" fmla="val 106551"/>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grpSp>
              <xdr:sp macro="" textlink="Grafiekgegevens!B5">
                <xdr:nvSpPr>
                  <xdr:cNvPr id="93" name="Ovaal 41" descr="Mijlpaaldatum in een cirkel">
                    <a:extLst>
                      <a:ext uri="{FF2B5EF4-FFF2-40B4-BE49-F238E27FC236}">
                        <a16:creationId xmlns:a16="http://schemas.microsoft.com/office/drawing/2014/main" id="{7F5B8E14-B345-5BD7-CFAD-50D07E6DB2F3}"/>
                      </a:ext>
                    </a:extLst>
                  </xdr:cNvPr>
                  <xdr:cNvSpPr/>
                </xdr:nvSpPr>
                <xdr:spPr>
                  <a:xfrm>
                    <a:off x="5672468" y="856666"/>
                    <a:ext cx="1172390" cy="731520"/>
                  </a:xfrm>
                  <a:prstGeom prst="ellips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fld id="{0D41C4CC-73EE-4947-A701-978B0D70C3DF}" type="TxLink">
                      <a:rPr lang="en-US" sz="1100" b="0" i="0" u="none" strike="noStrike">
                        <a:solidFill>
                          <a:srgbClr val="222B35"/>
                        </a:solidFill>
                        <a:latin typeface="Calibri"/>
                        <a:ea typeface="Calibri"/>
                        <a:cs typeface="Calibri"/>
                      </a:rPr>
                      <a:pPr algn="ctr" rtl="0"/>
                      <a:t> </a:t>
                    </a:fld>
                    <a:endParaRPr lang="en-US" sz="1300">
                      <a:solidFill>
                        <a:schemeClr val="accent5">
                          <a:lumMod val="50000"/>
                        </a:schemeClr>
                      </a:solidFill>
                      <a:latin typeface="Franklin Gothic Book" panose="020B0503020102020204" pitchFamily="34" charset="0"/>
                    </a:endParaRPr>
                  </a:p>
                </xdr:txBody>
              </xdr:sp>
            </xdr:grpSp>
            <xdr:grpSp>
              <xdr:nvGrpSpPr>
                <xdr:cNvPr id="94" name="Groep 19" descr="Mijlpaalmarkering met datum">
                  <a:extLst>
                    <a:ext uri="{FF2B5EF4-FFF2-40B4-BE49-F238E27FC236}">
                      <a16:creationId xmlns:a16="http://schemas.microsoft.com/office/drawing/2014/main" id="{E2DC6EE7-9717-8383-2595-E526D776C4A5}"/>
                    </a:ext>
                  </a:extLst>
                </xdr:cNvPr>
                <xdr:cNvGrpSpPr/>
              </xdr:nvGrpSpPr>
              <xdr:grpSpPr>
                <a:xfrm>
                  <a:off x="1805055" y="2650124"/>
                  <a:ext cx="1280160" cy="1819265"/>
                  <a:chOff x="1805055" y="2650124"/>
                  <a:chExt cx="1280160" cy="1819265"/>
                </a:xfrm>
              </xdr:grpSpPr>
              <xdr:grpSp>
                <xdr:nvGrpSpPr>
                  <xdr:cNvPr id="95" name="Groep 34" descr="Mijlpaaltraan">
                    <a:extLst>
                      <a:ext uri="{FF2B5EF4-FFF2-40B4-BE49-F238E27FC236}">
                        <a16:creationId xmlns:a16="http://schemas.microsoft.com/office/drawing/2014/main" id="{E25A5CA8-A422-B557-DD1D-B85C2E0A3988}"/>
                      </a:ext>
                    </a:extLst>
                  </xdr:cNvPr>
                  <xdr:cNvGrpSpPr/>
                </xdr:nvGrpSpPr>
                <xdr:grpSpPr>
                  <a:xfrm>
                    <a:off x="1805055" y="2650124"/>
                    <a:ext cx="1280160" cy="1819265"/>
                    <a:chOff x="658173" y="2154432"/>
                    <a:chExt cx="1280160" cy="1819265"/>
                  </a:xfrm>
                </xdr:grpSpPr>
                <xdr:grpSp>
                  <xdr:nvGrpSpPr>
                    <xdr:cNvPr id="128" name="Groep 36" descr="Mijlpaaltraan">
                      <a:extLst>
                        <a:ext uri="{FF2B5EF4-FFF2-40B4-BE49-F238E27FC236}">
                          <a16:creationId xmlns:a16="http://schemas.microsoft.com/office/drawing/2014/main" id="{CB714630-DCBB-5A42-4E95-3A77CA9F36A9}"/>
                        </a:ext>
                      </a:extLst>
                    </xdr:cNvPr>
                    <xdr:cNvGrpSpPr/>
                  </xdr:nvGrpSpPr>
                  <xdr:grpSpPr>
                    <a:xfrm>
                      <a:off x="658173" y="2154432"/>
                      <a:ext cx="1280160" cy="1819265"/>
                      <a:chOff x="-51009" y="2562646"/>
                      <a:chExt cx="1280160" cy="1819265"/>
                    </a:xfrm>
                  </xdr:grpSpPr>
                  <xdr:sp macro="" textlink="Grafiekgegevens!#REF!">
                    <xdr:nvSpPr>
                      <xdr:cNvPr id="129" name="Traan 38" descr="Traan">
                        <a:extLst>
                          <a:ext uri="{FF2B5EF4-FFF2-40B4-BE49-F238E27FC236}">
                            <a16:creationId xmlns:a16="http://schemas.microsoft.com/office/drawing/2014/main" id="{F924CBC8-774F-F631-64B6-0864084726F4}"/>
                          </a:ext>
                        </a:extLst>
                      </xdr:cNvPr>
                      <xdr:cNvSpPr/>
                    </xdr:nvSpPr>
                    <xdr:spPr>
                      <a:xfrm rot="8060572">
                        <a:off x="-51009" y="2562646"/>
                        <a:ext cx="1280160" cy="1280160"/>
                      </a:xfrm>
                      <a:prstGeom prst="teardrop">
                        <a:avLst/>
                      </a:prstGeom>
                      <a:gradFill flip="none" rotWithShape="1">
                        <a:gsLst>
                          <a:gs pos="0">
                            <a:schemeClr val="accent6">
                              <a:lumMod val="75000"/>
                              <a:shade val="30000"/>
                              <a:satMod val="115000"/>
                            </a:schemeClr>
                          </a:gs>
                          <a:gs pos="50000">
                            <a:schemeClr val="accent6">
                              <a:lumMod val="75000"/>
                              <a:shade val="67500"/>
                              <a:satMod val="115000"/>
                            </a:schemeClr>
                          </a:gs>
                          <a:gs pos="100000">
                            <a:schemeClr val="accent6">
                              <a:lumMod val="75000"/>
                              <a:shade val="100000"/>
                              <a:satMod val="115000"/>
                            </a:schemeClr>
                          </a:gs>
                        </a:gsLst>
                        <a:lin ang="270000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fld id="{F7FA66A4-DDDB-447C-A5E8-88F22538B3C0}" type="TxLink">
                          <a:rPr lang="en-US" sz="1100" b="0" i="0" u="none" strike="noStrike">
                            <a:solidFill>
                              <a:srgbClr val="000000"/>
                            </a:solidFill>
                            <a:latin typeface="Calibri"/>
                            <a:cs typeface="Calibri"/>
                          </a:rPr>
                          <a:pPr algn="l" rtl="0"/>
                          <a:t>1-4-2025</a:t>
                        </a:fld>
                        <a:endParaRPr lang="en-US" sz="1100"/>
                      </a:p>
                    </xdr:txBody>
                  </xdr:sp>
                  <xdr:sp macro="" textlink="">
                    <xdr:nvSpPr>
                      <xdr:cNvPr id="130" name="Ovaal 39" descr="Traan voor mijlpaaldatum">
                        <a:extLst>
                          <a:ext uri="{FF2B5EF4-FFF2-40B4-BE49-F238E27FC236}">
                            <a16:creationId xmlns:a16="http://schemas.microsoft.com/office/drawing/2014/main" id="{5F6ED691-54DC-2C76-33B2-8C1ED534B3C6}"/>
                          </a:ext>
                        </a:extLst>
                      </xdr:cNvPr>
                      <xdr:cNvSpPr/>
                    </xdr:nvSpPr>
                    <xdr:spPr>
                      <a:xfrm>
                        <a:off x="282798" y="4180743"/>
                        <a:ext cx="640080" cy="201168"/>
                      </a:xfrm>
                      <a:prstGeom prst="ellipse">
                        <a:avLst/>
                      </a:prstGeom>
                      <a:gradFill flip="none" rotWithShape="1">
                        <a:gsLst>
                          <a:gs pos="0">
                            <a:schemeClr val="bg1">
                              <a:lumMod val="50000"/>
                            </a:schemeClr>
                          </a:gs>
                          <a:gs pos="100000">
                            <a:schemeClr val="tx1">
                              <a:lumMod val="65000"/>
                              <a:lumOff val="35000"/>
                            </a:schemeClr>
                          </a:gs>
                        </a:gsLst>
                        <a:lin ang="10800000" scaled="1"/>
                        <a:tileRect/>
                      </a:gradFill>
                      <a:ln>
                        <a:noFill/>
                      </a:ln>
                      <a:scene3d>
                        <a:camera prst="perspectiveRelaxed"/>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grpSp>
                <xdr:sp macro="" textlink="">
                  <xdr:nvSpPr>
                    <xdr:cNvPr id="131" name="Traan 37" descr="Traan">
                      <a:extLst>
                        <a:ext uri="{FF2B5EF4-FFF2-40B4-BE49-F238E27FC236}">
                          <a16:creationId xmlns:a16="http://schemas.microsoft.com/office/drawing/2014/main" id="{B59215A1-F537-B67B-AEF7-B4098447347F}"/>
                        </a:ext>
                      </a:extLst>
                    </xdr:cNvPr>
                    <xdr:cNvSpPr/>
                  </xdr:nvSpPr>
                  <xdr:spPr>
                    <a:xfrm rot="7971563">
                      <a:off x="740152" y="2241524"/>
                      <a:ext cx="1097280" cy="1097280"/>
                    </a:xfrm>
                    <a:prstGeom prst="teardrop">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r>
                        <a:rPr lang="en-US" sz="1100"/>
                        <a:t>=</a:t>
                      </a:r>
                    </a:p>
                  </xdr:txBody>
                </xdr:sp>
              </xdr:grpSp>
              <xdr:sp macro="" textlink="">
                <xdr:nvSpPr>
                  <xdr:cNvPr id="132" name="Ovaal 35" descr="Mijlpaaldatum in een cirkel">
                    <a:extLst>
                      <a:ext uri="{FF2B5EF4-FFF2-40B4-BE49-F238E27FC236}">
                        <a16:creationId xmlns:a16="http://schemas.microsoft.com/office/drawing/2014/main" id="{6FADD898-4E1E-753E-1F68-07E3B0E58EEB}"/>
                      </a:ext>
                    </a:extLst>
                  </xdr:cNvPr>
                  <xdr:cNvSpPr/>
                </xdr:nvSpPr>
                <xdr:spPr>
                  <a:xfrm>
                    <a:off x="1903206" y="2897240"/>
                    <a:ext cx="1030255" cy="841248"/>
                  </a:xfrm>
                  <a:prstGeom prst="ellips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fld id="{65E5F573-9EAB-4F74-9FEC-19122EF43B25}" type="TxLink">
                      <a:rPr lang="en-US" sz="1500" b="0" i="0" u="none" strike="noStrike">
                        <a:solidFill>
                          <a:srgbClr val="000000"/>
                        </a:solidFill>
                        <a:latin typeface="Franklin Gothic Book" panose="020B0503020102020204" pitchFamily="34" charset="0"/>
                      </a:rPr>
                      <a:pPr algn="ctr" rtl="0"/>
                      <a:t> </a:t>
                    </a:fld>
                    <a:endParaRPr lang="en-US" sz="1500">
                      <a:solidFill>
                        <a:schemeClr val="accent5">
                          <a:lumMod val="50000"/>
                        </a:schemeClr>
                      </a:solidFill>
                      <a:latin typeface="Franklin Gothic Book" panose="020B0503020102020204" pitchFamily="34" charset="0"/>
                    </a:endParaRPr>
                  </a:p>
                </xdr:txBody>
              </xdr:sp>
            </xdr:grpSp>
            <xdr:grpSp>
              <xdr:nvGrpSpPr>
                <xdr:cNvPr id="134" name="Groep 20" descr="Mijlpaalmarkering met datum">
                  <a:extLst>
                    <a:ext uri="{FF2B5EF4-FFF2-40B4-BE49-F238E27FC236}">
                      <a16:creationId xmlns:a16="http://schemas.microsoft.com/office/drawing/2014/main" id="{4E86A0FB-C6FF-FA6B-CC21-5B556415AB45}"/>
                    </a:ext>
                  </a:extLst>
                </xdr:cNvPr>
                <xdr:cNvGrpSpPr/>
              </xdr:nvGrpSpPr>
              <xdr:grpSpPr>
                <a:xfrm>
                  <a:off x="7030679" y="3226914"/>
                  <a:ext cx="1280160" cy="1280160"/>
                  <a:chOff x="7030679" y="3226914"/>
                  <a:chExt cx="1280160" cy="1280160"/>
                </a:xfrm>
              </xdr:grpSpPr>
              <xdr:grpSp>
                <xdr:nvGrpSpPr>
                  <xdr:cNvPr id="135" name="Groep 28" descr="Mijlpaaltraan">
                    <a:extLst>
                      <a:ext uri="{FF2B5EF4-FFF2-40B4-BE49-F238E27FC236}">
                        <a16:creationId xmlns:a16="http://schemas.microsoft.com/office/drawing/2014/main" id="{774B737C-3F86-CD55-7C7E-373BCACCB662}"/>
                      </a:ext>
                    </a:extLst>
                  </xdr:cNvPr>
                  <xdr:cNvGrpSpPr/>
                </xdr:nvGrpSpPr>
                <xdr:grpSpPr>
                  <a:xfrm>
                    <a:off x="7030679" y="3226914"/>
                    <a:ext cx="1280160" cy="1280160"/>
                    <a:chOff x="6350323" y="3100560"/>
                    <a:chExt cx="1280160" cy="1280160"/>
                  </a:xfrm>
                </xdr:grpSpPr>
                <xdr:sp macro="" textlink="">
                  <xdr:nvSpPr>
                    <xdr:cNvPr id="136" name="Traan 32" descr="Traan">
                      <a:extLst>
                        <a:ext uri="{FF2B5EF4-FFF2-40B4-BE49-F238E27FC236}">
                          <a16:creationId xmlns:a16="http://schemas.microsoft.com/office/drawing/2014/main" id="{555B03D4-8515-5FE3-6E43-E66830081F0D}"/>
                        </a:ext>
                      </a:extLst>
                    </xdr:cNvPr>
                    <xdr:cNvSpPr/>
                  </xdr:nvSpPr>
                  <xdr:spPr>
                    <a:xfrm rot="8060572">
                      <a:off x="6350323" y="3100560"/>
                      <a:ext cx="1280160" cy="1280160"/>
                    </a:xfrm>
                    <a:prstGeom prst="teardrop">
                      <a:avLst/>
                    </a:prstGeom>
                    <a:gradFill>
                      <a:gsLst>
                        <a:gs pos="0">
                          <a:schemeClr val="accent4">
                            <a:lumMod val="75000"/>
                          </a:schemeClr>
                        </a:gs>
                        <a:gs pos="100000">
                          <a:schemeClr val="accent4"/>
                        </a:gs>
                      </a:gsLst>
                      <a:lin ang="5400000" scaled="1"/>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sp macro="" textlink="">
                  <xdr:nvSpPr>
                    <xdr:cNvPr id="137" name="Traan 31" descr="Mijlpaaltraan">
                      <a:extLst>
                        <a:ext uri="{FF2B5EF4-FFF2-40B4-BE49-F238E27FC236}">
                          <a16:creationId xmlns:a16="http://schemas.microsoft.com/office/drawing/2014/main" id="{7D5CDB67-F413-800A-474C-511836DBECEF}"/>
                        </a:ext>
                      </a:extLst>
                    </xdr:cNvPr>
                    <xdr:cNvSpPr/>
                  </xdr:nvSpPr>
                  <xdr:spPr>
                    <a:xfrm rot="7971563">
                      <a:off x="6441768" y="3193197"/>
                      <a:ext cx="1097281" cy="1097280"/>
                    </a:xfrm>
                    <a:prstGeom prst="teardrop">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r>
                        <a:rPr lang="en-US" sz="1100"/>
                        <a:t>1-3-1938</a:t>
                      </a:r>
                    </a:p>
                  </xdr:txBody>
                </xdr:sp>
              </xdr:grpSp>
              <xdr:sp macro="" textlink="Grafiekgegevens!$B$7">
                <xdr:nvSpPr>
                  <xdr:cNvPr id="138" name="Ovaal 29" descr="Mijlpaaldatum in een cirkel">
                    <a:extLst>
                      <a:ext uri="{FF2B5EF4-FFF2-40B4-BE49-F238E27FC236}">
                        <a16:creationId xmlns:a16="http://schemas.microsoft.com/office/drawing/2014/main" id="{45FB7EA2-C4A5-63F7-9211-5B67F0194A32}"/>
                      </a:ext>
                    </a:extLst>
                  </xdr:cNvPr>
                  <xdr:cNvSpPr/>
                </xdr:nvSpPr>
                <xdr:spPr>
                  <a:xfrm>
                    <a:off x="7045874" y="3427308"/>
                    <a:ext cx="1127449" cy="845198"/>
                  </a:xfrm>
                  <a:prstGeom prst="ellips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fld id="{FC5B9C0E-58D8-41AA-881D-0BFB1A1E68C0}" type="TxLink">
                      <a:rPr lang="en-US" sz="1100" b="0" i="0" u="none" strike="noStrike">
                        <a:solidFill>
                          <a:srgbClr val="000000"/>
                        </a:solidFill>
                        <a:latin typeface="Calibri"/>
                        <a:ea typeface="Calibri"/>
                        <a:cs typeface="Calibri"/>
                      </a:rPr>
                      <a:pPr algn="ctr" rtl="0"/>
                      <a:t>1-1-2029</a:t>
                    </a:fld>
                    <a:endParaRPr lang="en-US" sz="1500">
                      <a:solidFill>
                        <a:schemeClr val="accent5">
                          <a:lumMod val="50000"/>
                        </a:schemeClr>
                      </a:solidFill>
                      <a:latin typeface="Franklin Gothic Book" panose="020B0503020102020204" pitchFamily="34" charset="0"/>
                    </a:endParaRPr>
                  </a:p>
                </xdr:txBody>
              </xdr:sp>
            </xdr:grpSp>
            <xdr:grpSp>
              <xdr:nvGrpSpPr>
                <xdr:cNvPr id="139" name="Groep 21" descr="Mijlpaalmarkering met datum">
                  <a:extLst>
                    <a:ext uri="{FF2B5EF4-FFF2-40B4-BE49-F238E27FC236}">
                      <a16:creationId xmlns:a16="http://schemas.microsoft.com/office/drawing/2014/main" id="{783EF2FE-E5B5-2E9C-B686-192441F1F497}"/>
                    </a:ext>
                  </a:extLst>
                </xdr:cNvPr>
                <xdr:cNvGrpSpPr/>
              </xdr:nvGrpSpPr>
              <xdr:grpSpPr>
                <a:xfrm>
                  <a:off x="6327322" y="2533949"/>
                  <a:ext cx="7936047" cy="2553801"/>
                  <a:chOff x="8067093" y="2533949"/>
                  <a:chExt cx="7936047" cy="2553801"/>
                </a:xfrm>
              </xdr:grpSpPr>
              <xdr:grpSp>
                <xdr:nvGrpSpPr>
                  <xdr:cNvPr id="140" name="Groep 22">
                    <a:extLst>
                      <a:ext uri="{FF2B5EF4-FFF2-40B4-BE49-F238E27FC236}">
                        <a16:creationId xmlns:a16="http://schemas.microsoft.com/office/drawing/2014/main" id="{1E4F4ECC-6986-279D-AA6C-D16886557498}"/>
                      </a:ext>
                    </a:extLst>
                  </xdr:cNvPr>
                  <xdr:cNvGrpSpPr/>
                </xdr:nvGrpSpPr>
                <xdr:grpSpPr>
                  <a:xfrm>
                    <a:off x="9001476" y="2533949"/>
                    <a:ext cx="7001664" cy="2553801"/>
                    <a:chOff x="8787656" y="2261805"/>
                    <a:chExt cx="7001664" cy="2553801"/>
                  </a:xfrm>
                </xdr:grpSpPr>
                <xdr:sp macro="" textlink="">
                  <xdr:nvSpPr>
                    <xdr:cNvPr id="141" name="Ovaal 27" descr="Schaduwvorm">
                      <a:extLst>
                        <a:ext uri="{FF2B5EF4-FFF2-40B4-BE49-F238E27FC236}">
                          <a16:creationId xmlns:a16="http://schemas.microsoft.com/office/drawing/2014/main" id="{20EBFF74-018C-9C5C-8C69-B0ACDE072A0E}"/>
                        </a:ext>
                      </a:extLst>
                    </xdr:cNvPr>
                    <xdr:cNvSpPr/>
                  </xdr:nvSpPr>
                  <xdr:spPr>
                    <a:xfrm>
                      <a:off x="8787656" y="4587006"/>
                      <a:ext cx="914400" cy="228600"/>
                    </a:xfrm>
                    <a:prstGeom prst="ellipse">
                      <a:avLst/>
                    </a:prstGeom>
                    <a:gradFill flip="none" rotWithShape="1">
                      <a:gsLst>
                        <a:gs pos="0">
                          <a:schemeClr val="bg1">
                            <a:lumMod val="50000"/>
                          </a:schemeClr>
                        </a:gs>
                        <a:gs pos="100000">
                          <a:schemeClr val="tx1">
                            <a:lumMod val="65000"/>
                            <a:lumOff val="35000"/>
                          </a:schemeClr>
                        </a:gs>
                      </a:gsLst>
                      <a:lin ang="10800000" scaled="1"/>
                      <a:tileRect/>
                    </a:gradFill>
                    <a:ln>
                      <a:noFill/>
                    </a:ln>
                    <a:scene3d>
                      <a:camera prst="perspectiveRelaxed"/>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sp macro="" textlink="">
                  <xdr:nvSpPr>
                    <xdr:cNvPr id="142" name="Traan 25" descr="Traan">
                      <a:extLst>
                        <a:ext uri="{FF2B5EF4-FFF2-40B4-BE49-F238E27FC236}">
                          <a16:creationId xmlns:a16="http://schemas.microsoft.com/office/drawing/2014/main" id="{EA05754D-A9CB-BB43-C0BD-647CC326F356}"/>
                        </a:ext>
                      </a:extLst>
                    </xdr:cNvPr>
                    <xdr:cNvSpPr/>
                  </xdr:nvSpPr>
                  <xdr:spPr>
                    <a:xfrm rot="7971563">
                      <a:off x="14509160" y="2261805"/>
                      <a:ext cx="1280160" cy="1280160"/>
                    </a:xfrm>
                    <a:prstGeom prst="teardrop">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grpSp>
              <xdr:sp macro="" textlink="">
                <xdr:nvSpPr>
                  <xdr:cNvPr id="143" name="Ovaal 23" descr="Mijlpaaldatum in een cirkel">
                    <a:extLst>
                      <a:ext uri="{FF2B5EF4-FFF2-40B4-BE49-F238E27FC236}">
                        <a16:creationId xmlns:a16="http://schemas.microsoft.com/office/drawing/2014/main" id="{B06EE79A-9FC2-2550-2B1A-C08DA3BF7753}"/>
                      </a:ext>
                    </a:extLst>
                  </xdr:cNvPr>
                  <xdr:cNvSpPr/>
                </xdr:nvSpPr>
                <xdr:spPr>
                  <a:xfrm>
                    <a:off x="8067093" y="3217119"/>
                    <a:ext cx="1292678" cy="932688"/>
                  </a:xfrm>
                  <a:prstGeom prst="ellips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fld id="{BFD08584-B24F-40F3-967B-1BCB7FF6D022}" type="TxLink">
                      <a:rPr lang="en-US" sz="1800" b="0" i="0" u="none" strike="noStrike">
                        <a:solidFill>
                          <a:srgbClr val="000000"/>
                        </a:solidFill>
                        <a:latin typeface="Franklin Gothic Book" panose="020B0503020102020204" pitchFamily="34" charset="0"/>
                      </a:rPr>
                      <a:pPr algn="ctr" rtl="0"/>
                      <a:t> </a:t>
                    </a:fld>
                    <a:endParaRPr lang="en-US" sz="1800">
                      <a:solidFill>
                        <a:schemeClr val="accent5">
                          <a:lumMod val="50000"/>
                        </a:schemeClr>
                      </a:solidFill>
                      <a:latin typeface="Franklin Gothic Book" panose="020B0503020102020204" pitchFamily="34" charset="0"/>
                    </a:endParaRPr>
                  </a:p>
                </xdr:txBody>
              </xdr:sp>
            </xdr:grpSp>
          </xdr:grpSp>
        </xdr:grpSp>
        <xdr:grpSp>
          <xdr:nvGrpSpPr>
            <xdr:cNvPr id="144" name="Groep 10" descr="Infographic-grafiek met mijlpaalbeschrijvingen grenzend aan mijlpaaldatums in druppelvormen. Een ronde lijn met een pijl die naar rechts wijst, illustreert de richting van de tijdlijn. Het huidige jaar voor de mijlpalen volgt het pad.">
              <a:extLst>
                <a:ext uri="{FF2B5EF4-FFF2-40B4-BE49-F238E27FC236}">
                  <a16:creationId xmlns:a16="http://schemas.microsoft.com/office/drawing/2014/main" id="{82DB7612-13F7-FB92-0AD2-5434ABF88618}"/>
                </a:ext>
              </a:extLst>
            </xdr:cNvPr>
            <xdr:cNvGrpSpPr/>
          </xdr:nvGrpSpPr>
          <xdr:grpSpPr>
            <a:xfrm>
              <a:off x="349898" y="2060511"/>
              <a:ext cx="13524490" cy="3202582"/>
              <a:chOff x="349898" y="2060511"/>
              <a:chExt cx="13524490" cy="3202582"/>
            </a:xfrm>
          </xdr:grpSpPr>
          <xdr:sp macro="" textlink="">
            <xdr:nvSpPr>
              <xdr:cNvPr id="145" name="Rechthoek 11" descr="Mijlpaaljaren verspreid langs het tijdlijnpad">
                <a:extLst>
                  <a:ext uri="{FF2B5EF4-FFF2-40B4-BE49-F238E27FC236}">
                    <a16:creationId xmlns:a16="http://schemas.microsoft.com/office/drawing/2014/main" id="{F8F1AB99-5EEC-62C5-221F-38238073D530}"/>
                  </a:ext>
                </a:extLst>
              </xdr:cNvPr>
              <xdr:cNvSpPr/>
            </xdr:nvSpPr>
            <xdr:spPr>
              <a:xfrm>
                <a:off x="349898" y="2060511"/>
                <a:ext cx="699796" cy="311382"/>
              </a:xfrm>
              <a:prstGeom prst="rect">
                <a:avLst/>
              </a:prstGeom>
              <a:noFill/>
              <a:ln>
                <a:noFill/>
              </a:ln>
              <a:effectLst>
                <a:reflection blurRad="6350" stA="52000" endA="300" endPos="35000" dir="5400000" sy="-100000" algn="bl" rotWithShape="0"/>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rtl="0"/>
                <a:fld id="{D9E6A135-3514-4822-96FC-28784FBC8805}" type="TxLink">
                  <a:rPr lang="en-US" sz="1400" b="0" i="0" u="none" strike="noStrike">
                    <a:solidFill>
                      <a:schemeClr val="accent5">
                        <a:lumMod val="50000"/>
                      </a:schemeClr>
                    </a:solidFill>
                    <a:effectLst/>
                    <a:latin typeface="Franklin Gothic Book" panose="020B0503020102020204" pitchFamily="34" charset="0"/>
                  </a:rPr>
                  <a:pPr algn="r" rtl="0"/>
                  <a:t> </a:t>
                </a:fld>
                <a:endParaRPr lang="en-US" sz="1400">
                  <a:solidFill>
                    <a:schemeClr val="accent5">
                      <a:lumMod val="50000"/>
                    </a:schemeClr>
                  </a:solidFill>
                  <a:effectLst/>
                  <a:latin typeface="Franklin Gothic Book" panose="020B0503020102020204" pitchFamily="34" charset="0"/>
                </a:endParaRPr>
              </a:p>
            </xdr:txBody>
          </xdr:sp>
          <xdr:sp macro="" textlink="">
            <xdr:nvSpPr>
              <xdr:cNvPr id="146" name="Rechthoek 12" descr="Mijlpaaljaren verspreid langs het tijdlijnpad">
                <a:extLst>
                  <a:ext uri="{FF2B5EF4-FFF2-40B4-BE49-F238E27FC236}">
                    <a16:creationId xmlns:a16="http://schemas.microsoft.com/office/drawing/2014/main" id="{D774805E-9E9B-67B0-D4C4-2FF4BA0D631C}"/>
                  </a:ext>
                </a:extLst>
              </xdr:cNvPr>
              <xdr:cNvSpPr/>
            </xdr:nvSpPr>
            <xdr:spPr>
              <a:xfrm>
                <a:off x="13044732" y="4903477"/>
                <a:ext cx="829656" cy="359616"/>
              </a:xfrm>
              <a:prstGeom prst="rect">
                <a:avLst/>
              </a:prstGeom>
              <a:noFill/>
              <a:ln>
                <a:noFill/>
              </a:ln>
              <a:effectLst>
                <a:reflection blurRad="6350" stA="52000" endA="300" endPos="35000" dir="5400000" sy="-100000" algn="bl" rotWithShape="0"/>
              </a:effectLst>
              <a:scene3d>
                <a:camera prst="perspectiveRelaxed">
                  <a:rot lat="19173601"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rtl="0"/>
                <a:fld id="{8FAAFC00-3F4F-4796-A521-DA3036FA27A6}" type="TxLink">
                  <a:rPr lang="en-US" sz="1600" b="0" i="0" u="none" strike="noStrike">
                    <a:solidFill>
                      <a:srgbClr val="FF0000"/>
                    </a:solidFill>
                    <a:latin typeface="Franklin Gothic Book" panose="020B0503020102020204" pitchFamily="34" charset="0"/>
                  </a:rPr>
                  <a:pPr algn="r" rtl="0"/>
                  <a:t> </a:t>
                </a:fld>
                <a:endParaRPr lang="en-US" sz="1600">
                  <a:solidFill>
                    <a:srgbClr val="FF0000"/>
                  </a:solidFill>
                  <a:latin typeface="Franklin Gothic Book" panose="020B0503020102020204" pitchFamily="34" charset="0"/>
                </a:endParaRPr>
              </a:p>
            </xdr:txBody>
          </xdr:sp>
        </xdr:grpSp>
      </xdr:grpSp>
      <xdr:grpSp>
        <xdr:nvGrpSpPr>
          <xdr:cNvPr id="147" name="Groep 3" descr="Mijlpaaltitel">
            <a:extLst>
              <a:ext uri="{FF2B5EF4-FFF2-40B4-BE49-F238E27FC236}">
                <a16:creationId xmlns:a16="http://schemas.microsoft.com/office/drawing/2014/main" id="{3270B425-C118-3688-CC96-CF95F735E62D}"/>
              </a:ext>
            </a:extLst>
          </xdr:cNvPr>
          <xdr:cNvGrpSpPr/>
        </xdr:nvGrpSpPr>
        <xdr:grpSpPr>
          <a:xfrm>
            <a:off x="508363" y="550348"/>
            <a:ext cx="13741822" cy="3548641"/>
            <a:chOff x="508363" y="550348"/>
            <a:chExt cx="13741822" cy="3548641"/>
          </a:xfrm>
        </xdr:grpSpPr>
        <xdr:sp macro="" textlink="Grafiekgegevens!C4">
          <xdr:nvSpPr>
            <xdr:cNvPr id="148" name="Tekstvak 4" descr="Mijlpaaltitel">
              <a:extLst>
                <a:ext uri="{FF2B5EF4-FFF2-40B4-BE49-F238E27FC236}">
                  <a16:creationId xmlns:a16="http://schemas.microsoft.com/office/drawing/2014/main" id="{B26539D3-CAC7-A725-C419-90A0C76FB9A2}"/>
                </a:ext>
              </a:extLst>
            </xdr:cNvPr>
            <xdr:cNvSpPr txBox="1"/>
          </xdr:nvSpPr>
          <xdr:spPr>
            <a:xfrm>
              <a:off x="508363" y="615815"/>
              <a:ext cx="1504280" cy="9524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spcFirstLastPara="1" vertOverflow="clip" horzOverflow="clip" wrap="square" numCol="1" rtlCol="0" anchor="ctr">
              <a:prstTxWarp prst="textArchUp">
                <a:avLst/>
              </a:prstTxWarp>
            </a:bodyPr>
            <a:lstStyle/>
            <a:p>
              <a:pPr marL="0" indent="0" algn="ctr" rtl="0"/>
              <a:fld id="{5F0BF9EA-B872-42AB-9100-4A19569C11B9}" type="TxLink">
                <a:rPr lang="en-US" sz="1200" b="0" i="0" u="none" strike="noStrike">
                  <a:solidFill>
                    <a:srgbClr val="000000"/>
                  </a:solidFill>
                  <a:latin typeface="Franklin Gothic Medium" panose="020B0603020102020204" pitchFamily="34" charset="0"/>
                  <a:ea typeface="+mn-ea"/>
                  <a:cs typeface="Courier New" panose="02070309020205020404" pitchFamily="49" charset="0"/>
                </a:rPr>
                <a:pPr marL="0" indent="0" algn="ctr" rtl="0"/>
                <a:t>Nu</a:t>
              </a:fld>
              <a:endParaRPr lang="en-US" sz="1200" b="0" i="0" u="none" strike="noStrike">
                <a:solidFill>
                  <a:srgbClr val="000000"/>
                </a:solidFill>
                <a:latin typeface="Franklin Gothic Medium" panose="020B0603020102020204" pitchFamily="34" charset="0"/>
                <a:ea typeface="+mn-ea"/>
                <a:cs typeface="Courier New" panose="02070309020205020404" pitchFamily="49" charset="0"/>
              </a:endParaRPr>
            </a:p>
          </xdr:txBody>
        </xdr:sp>
        <xdr:sp macro="" textlink="">
          <xdr:nvSpPr>
            <xdr:cNvPr id="149" name="Tekstvak 5" descr="Mijlpaaltitel">
              <a:extLst>
                <a:ext uri="{FF2B5EF4-FFF2-40B4-BE49-F238E27FC236}">
                  <a16:creationId xmlns:a16="http://schemas.microsoft.com/office/drawing/2014/main" id="{7A276A31-59E0-47D4-3B11-4AE7147C08EB}"/>
                </a:ext>
              </a:extLst>
            </xdr:cNvPr>
            <xdr:cNvSpPr txBox="1"/>
          </xdr:nvSpPr>
          <xdr:spPr>
            <a:xfrm>
              <a:off x="5649390" y="550348"/>
              <a:ext cx="1237472" cy="5279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prstTxWarp prst="textArchUp">
                <a:avLst/>
              </a:prstTxWarp>
            </a:bodyPr>
            <a:lstStyle/>
            <a:p>
              <a:pPr algn="ctr" rtl="0"/>
              <a:fld id="{842BC34D-3FD1-4690-BA55-171575CE5DBD}" type="TxLink">
                <a:rPr lang="en-US" sz="1200" b="0" i="0" u="none" strike="noStrike">
                  <a:solidFill>
                    <a:srgbClr val="000000"/>
                  </a:solidFill>
                  <a:latin typeface="Franklin Gothic Medium" panose="020B0603020102020204" pitchFamily="34" charset="0"/>
                  <a:cs typeface="Courier New" panose="02070309020205020404" pitchFamily="49" charset="0"/>
                </a:rPr>
                <a:pPr algn="ctr" rtl="0"/>
                <a:t> </a:t>
              </a:fld>
              <a:endParaRPr lang="en-US" sz="1200">
                <a:solidFill>
                  <a:schemeClr val="accent5">
                    <a:lumMod val="50000"/>
                  </a:schemeClr>
                </a:solidFill>
                <a:latin typeface="Franklin Gothic Medium" panose="020B0603020102020204" pitchFamily="34" charset="0"/>
                <a:cs typeface="Courier New" panose="02070309020205020404" pitchFamily="49" charset="0"/>
              </a:endParaRPr>
            </a:p>
          </xdr:txBody>
        </xdr:sp>
        <xdr:sp macro="" textlink="Grafiekgegevens!C7">
          <xdr:nvSpPr>
            <xdr:cNvPr id="150" name="Tekstvak 7" descr="Mijlpaaltitel">
              <a:extLst>
                <a:ext uri="{FF2B5EF4-FFF2-40B4-BE49-F238E27FC236}">
                  <a16:creationId xmlns:a16="http://schemas.microsoft.com/office/drawing/2014/main" id="{CC339479-4D3D-8BE0-9717-75B54DC7FD4B}"/>
                </a:ext>
              </a:extLst>
            </xdr:cNvPr>
            <xdr:cNvSpPr txBox="1"/>
          </xdr:nvSpPr>
          <xdr:spPr>
            <a:xfrm>
              <a:off x="7077360" y="3019999"/>
              <a:ext cx="1234363" cy="10789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spcFirstLastPara="1" vertOverflow="clip" horzOverflow="clip" wrap="square" numCol="1" rtlCol="0" anchor="ctr">
              <a:prstTxWarp prst="textArchUp">
                <a:avLst>
                  <a:gd name="adj" fmla="val 11023152"/>
                </a:avLst>
              </a:prstTxWarp>
            </a:bodyPr>
            <a:lstStyle/>
            <a:p>
              <a:pPr marL="0" indent="0" algn="ctr" rtl="0"/>
              <a:fld id="{BADB0BC1-5745-4DDA-A341-585C6044A826}" type="TxLink">
                <a:rPr lang="en-US" sz="1200" b="0" i="0" u="none" strike="noStrike">
                  <a:solidFill>
                    <a:srgbClr val="000000"/>
                  </a:solidFill>
                  <a:latin typeface="Franklin Gothic Medium" panose="020B0603020102020204" pitchFamily="34" charset="0"/>
                  <a:ea typeface="+mn-ea"/>
                  <a:cs typeface="Courier New" panose="02070309020205020404" pitchFamily="49" charset="0"/>
                </a:rPr>
                <a:pPr marL="0" indent="0" algn="ctr" rtl="0"/>
                <a:t>Pensioendatum</a:t>
              </a:fld>
              <a:endParaRPr lang="en-US" sz="1200" b="0" i="0" u="none" strike="noStrike">
                <a:solidFill>
                  <a:srgbClr val="000000"/>
                </a:solidFill>
                <a:latin typeface="Franklin Gothic Medium" panose="020B0603020102020204" pitchFamily="34" charset="0"/>
                <a:ea typeface="+mn-ea"/>
                <a:cs typeface="Courier New" panose="02070309020205020404" pitchFamily="49" charset="0"/>
              </a:endParaRPr>
            </a:p>
          </xdr:txBody>
        </xdr:sp>
        <xdr:sp macro="" textlink="Grafiekgegevens!O29">
          <xdr:nvSpPr>
            <xdr:cNvPr id="151" name="Tekstvak 8" descr="Mijlpaaltitel">
              <a:extLst>
                <a:ext uri="{FF2B5EF4-FFF2-40B4-BE49-F238E27FC236}">
                  <a16:creationId xmlns:a16="http://schemas.microsoft.com/office/drawing/2014/main" id="{58660910-CFB4-7B3A-D23B-2106F1D6A6E9}"/>
                </a:ext>
              </a:extLst>
            </xdr:cNvPr>
            <xdr:cNvSpPr txBox="1"/>
          </xdr:nvSpPr>
          <xdr:spPr>
            <a:xfrm>
              <a:off x="13015822" y="2311309"/>
              <a:ext cx="1234363" cy="10789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spcFirstLastPara="1" vertOverflow="clip" horzOverflow="clip" wrap="square" numCol="1" rtlCol="0" anchor="ctr">
              <a:prstTxWarp prst="textArchUp">
                <a:avLst/>
              </a:prstTxWarp>
            </a:bodyPr>
            <a:lstStyle/>
            <a:p>
              <a:pPr marL="0" indent="0" algn="ctr" rtl="0"/>
              <a:fld id="{EE43033E-5BDA-4DF5-954E-154CBBAEAAFE}" type="TxLink">
                <a:rPr lang="en-US" sz="1200" b="0" i="0" u="none" strike="noStrike">
                  <a:solidFill>
                    <a:srgbClr val="000000"/>
                  </a:solidFill>
                  <a:latin typeface="Franklin Gothic Medium" panose="020B0603020102020204" pitchFamily="34" charset="0"/>
                  <a:ea typeface="+mn-ea"/>
                  <a:cs typeface="Courier New" panose="02070309020205020404" pitchFamily="49" charset="0"/>
                </a:rPr>
                <a:pPr marL="0" indent="0" algn="ctr" rtl="0"/>
                <a:t> </a:t>
              </a:fld>
              <a:endParaRPr lang="en-US" sz="1200" b="0" i="0" u="none" strike="noStrike">
                <a:solidFill>
                  <a:srgbClr val="000000"/>
                </a:solidFill>
                <a:latin typeface="Franklin Gothic Medium" panose="020B0603020102020204" pitchFamily="34" charset="0"/>
                <a:ea typeface="+mn-ea"/>
                <a:cs typeface="Courier New" panose="02070309020205020404" pitchFamily="49" charset="0"/>
              </a:endParaRPr>
            </a:p>
          </xdr:txBody>
        </xdr:sp>
        <xdr:sp macro="" textlink="Grafiekgegevens!C6">
          <xdr:nvSpPr>
            <xdr:cNvPr id="152" name="Tekstvak 6" descr="Mijlpaaltitel">
              <a:extLst>
                <a:ext uri="{FF2B5EF4-FFF2-40B4-BE49-F238E27FC236}">
                  <a16:creationId xmlns:a16="http://schemas.microsoft.com/office/drawing/2014/main" id="{4B2FD1D0-56FD-81A8-8568-C3DDE44CAB8F}"/>
                </a:ext>
              </a:extLst>
            </xdr:cNvPr>
            <xdr:cNvSpPr txBox="1"/>
          </xdr:nvSpPr>
          <xdr:spPr>
            <a:xfrm>
              <a:off x="1800630" y="2537435"/>
              <a:ext cx="1234363" cy="8679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spcFirstLastPara="1" vertOverflow="clip" horzOverflow="clip" wrap="square" numCol="1" rtlCol="0" anchor="ctr">
              <a:prstTxWarp prst="textArchUp">
                <a:avLst>
                  <a:gd name="adj" fmla="val 12733051"/>
                </a:avLst>
              </a:prstTxWarp>
            </a:bodyPr>
            <a:lstStyle/>
            <a:p>
              <a:pPr marL="0" indent="0" algn="ctr" rtl="0"/>
              <a:fld id="{1DBB8B0C-28F3-4A79-8269-2AFA21ABC4BC}" type="TxLink">
                <a:rPr lang="en-US" sz="1200" b="0" i="0" u="none" strike="noStrike">
                  <a:solidFill>
                    <a:sysClr val="windowText" lastClr="000000"/>
                  </a:solidFill>
                  <a:latin typeface="Franklin Gothic Medium" panose="020B0603020102020204" pitchFamily="34" charset="0"/>
                  <a:ea typeface="+mn-ea"/>
                  <a:cs typeface="Courier New" panose="02070309020205020404" pitchFamily="49" charset="0"/>
                </a:rPr>
                <a:pPr marL="0" indent="0" algn="ctr" rtl="0"/>
                <a:t>Start regeling</a:t>
              </a:fld>
              <a:endParaRPr lang="en-US" sz="1200" b="0" i="0" u="none" strike="noStrike">
                <a:solidFill>
                  <a:sysClr val="windowText" lastClr="000000"/>
                </a:solidFill>
                <a:latin typeface="Franklin Gothic Medium" panose="020B0603020102020204" pitchFamily="34" charset="0"/>
                <a:ea typeface="+mn-ea"/>
                <a:cs typeface="Courier New" panose="02070309020205020404" pitchFamily="49" charset="0"/>
              </a:endParaRPr>
            </a:p>
          </xdr:txBody>
        </xdr:sp>
      </xdr:grpSp>
    </xdr:grpSp>
    <xdr:clientData/>
  </xdr:twoCellAnchor>
  <xdr:twoCellAnchor editAs="absolute">
    <xdr:from>
      <xdr:col>20</xdr:col>
      <xdr:colOff>12700</xdr:colOff>
      <xdr:row>1</xdr:row>
      <xdr:rowOff>3175</xdr:rowOff>
    </xdr:from>
    <xdr:to>
      <xdr:col>22</xdr:col>
      <xdr:colOff>187741</xdr:colOff>
      <xdr:row>4</xdr:row>
      <xdr:rowOff>132776</xdr:rowOff>
    </xdr:to>
    <xdr:pic>
      <xdr:nvPicPr>
        <xdr:cNvPr id="54" name="Afbeelding 53">
          <a:extLst>
            <a:ext uri="{FF2B5EF4-FFF2-40B4-BE49-F238E27FC236}">
              <a16:creationId xmlns:a16="http://schemas.microsoft.com/office/drawing/2014/main" id="{BBA069EC-ECCD-DC3B-BA3A-A747D47F1AA3}"/>
            </a:ext>
          </a:extLst>
        </xdr:cNvPr>
        <xdr:cNvPicPr>
          <a:picLocks noChangeAspect="1"/>
        </xdr:cNvPicPr>
      </xdr:nvPicPr>
      <xdr:blipFill>
        <a:blip xmlns:r="http://schemas.openxmlformats.org/officeDocument/2006/relationships" r:embed="rId1"/>
        <a:stretch>
          <a:fillRect/>
        </a:stretch>
      </xdr:blipFill>
      <xdr:spPr>
        <a:xfrm>
          <a:off x="12395200" y="193675"/>
          <a:ext cx="1394241" cy="701101"/>
        </a:xfrm>
        <a:prstGeom prst="rect">
          <a:avLst/>
        </a:prstGeom>
      </xdr:spPr>
    </xdr:pic>
    <xdr:clientData/>
  </xdr:twoCellAnchor>
  <xdr:oneCellAnchor>
    <xdr:from>
      <xdr:col>3</xdr:col>
      <xdr:colOff>447675</xdr:colOff>
      <xdr:row>19</xdr:row>
      <xdr:rowOff>65364</xdr:rowOff>
    </xdr:from>
    <xdr:ext cx="838200" cy="264560"/>
    <xdr:sp macro="" textlink="Grafiekgegevens!B6">
      <xdr:nvSpPr>
        <xdr:cNvPr id="67" name="Tekstvak 66">
          <a:extLst>
            <a:ext uri="{FF2B5EF4-FFF2-40B4-BE49-F238E27FC236}">
              <a16:creationId xmlns:a16="http://schemas.microsoft.com/office/drawing/2014/main" id="{864489F8-6087-5171-697B-4C5846BEB8FE}"/>
            </a:ext>
          </a:extLst>
        </xdr:cNvPr>
        <xdr:cNvSpPr txBox="1"/>
      </xdr:nvSpPr>
      <xdr:spPr>
        <a:xfrm>
          <a:off x="2276475" y="3684864"/>
          <a:ext cx="8382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fld id="{31DE3626-342E-4322-BEF1-77BE87BFD40E}" type="TxLink">
            <a:rPr lang="en-US" sz="1100" b="0" i="0" u="none" strike="noStrike">
              <a:solidFill>
                <a:srgbClr val="222B35"/>
              </a:solidFill>
              <a:latin typeface="Calibri"/>
              <a:cs typeface="Calibri"/>
            </a:rPr>
            <a:pPr algn="ctr"/>
            <a:t> </a:t>
          </a:fld>
          <a:endParaRPr lang="nl-NL" sz="1100"/>
        </a:p>
      </xdr:txBody>
    </xdr:sp>
    <xdr:clientData/>
  </xdr:oneCellAnchor>
  <xdr:oneCellAnchor>
    <xdr:from>
      <xdr:col>1</xdr:col>
      <xdr:colOff>472441</xdr:colOff>
      <xdr:row>9</xdr:row>
      <xdr:rowOff>57151</xdr:rowOff>
    </xdr:from>
    <xdr:ext cx="866774" cy="264560"/>
    <xdr:sp macro="" textlink="Grafiekgegevens!B4">
      <xdr:nvSpPr>
        <xdr:cNvPr id="69" name="Tekstvak 68">
          <a:extLst>
            <a:ext uri="{FF2B5EF4-FFF2-40B4-BE49-F238E27FC236}">
              <a16:creationId xmlns:a16="http://schemas.microsoft.com/office/drawing/2014/main" id="{D3D48916-3610-476F-BFEC-C5CC7DF9450E}"/>
            </a:ext>
          </a:extLst>
        </xdr:cNvPr>
        <xdr:cNvSpPr txBox="1"/>
      </xdr:nvSpPr>
      <xdr:spPr>
        <a:xfrm>
          <a:off x="1082041" y="1685926"/>
          <a:ext cx="866774"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fld id="{6CF1D247-0A8E-42F6-AD05-439BD656E61F}" type="TxLink">
            <a:rPr lang="en-US" sz="1100" b="0" i="0" u="none" strike="noStrike">
              <a:solidFill>
                <a:srgbClr val="000000"/>
              </a:solidFill>
              <a:latin typeface="Calibri"/>
              <a:cs typeface="Calibri"/>
            </a:rPr>
            <a:pPr/>
            <a:t>29-2-2024</a:t>
          </a:fld>
          <a:endParaRPr lang="nl-NL" sz="1100"/>
        </a:p>
      </xdr:txBody>
    </xdr:sp>
    <xdr:clientData/>
  </xdr:oneCellAnchor>
  <xdr:twoCellAnchor>
    <xdr:from>
      <xdr:col>9</xdr:col>
      <xdr:colOff>501122</xdr:colOff>
      <xdr:row>6</xdr:row>
      <xdr:rowOff>56092</xdr:rowOff>
    </xdr:from>
    <xdr:to>
      <xdr:col>11</xdr:col>
      <xdr:colOff>524467</xdr:colOff>
      <xdr:row>11</xdr:row>
      <xdr:rowOff>115359</xdr:rowOff>
    </xdr:to>
    <xdr:sp macro="" textlink="Grafiekgegevens!C5">
      <xdr:nvSpPr>
        <xdr:cNvPr id="70" name="Tekstvak 69" descr="Mijlpaaltitel">
          <a:extLst>
            <a:ext uri="{FF2B5EF4-FFF2-40B4-BE49-F238E27FC236}">
              <a16:creationId xmlns:a16="http://schemas.microsoft.com/office/drawing/2014/main" id="{51259379-4306-4077-BE5A-DF0B51AA741D}"/>
            </a:ext>
          </a:extLst>
        </xdr:cNvPr>
        <xdr:cNvSpPr txBox="1"/>
      </xdr:nvSpPr>
      <xdr:spPr>
        <a:xfrm>
          <a:off x="5987522" y="1199092"/>
          <a:ext cx="1242545" cy="10117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spcFirstLastPara="1" vertOverflow="clip" horzOverflow="clip" wrap="square" numCol="1" rtlCol="0" anchor="ctr">
          <a:prstTxWarp prst="textArchUp">
            <a:avLst>
              <a:gd name="adj" fmla="val 12733051"/>
            </a:avLst>
          </a:prstTxWarp>
        </a:bodyPr>
        <a:lstStyle/>
        <a:p>
          <a:pPr marL="0" indent="0" algn="ctr" rtl="0"/>
          <a:fld id="{1C8983EC-0F3D-431E-9795-97DEABC4E77B}" type="TxLink">
            <a:rPr lang="en-US" sz="1100" b="1" i="0" u="none" strike="noStrike">
              <a:solidFill>
                <a:srgbClr val="222B35"/>
              </a:solidFill>
              <a:latin typeface="Calibri"/>
              <a:ea typeface="+mn-ea"/>
              <a:cs typeface="Calibri"/>
            </a:rPr>
            <a:pPr marL="0" indent="0" algn="ctr" rtl="0"/>
            <a:t>Start PLB</a:t>
          </a:fld>
          <a:endParaRPr lang="en-US" sz="1200" b="1" i="0" u="none" strike="noStrike">
            <a:solidFill>
              <a:sysClr val="windowText" lastClr="000000"/>
            </a:solidFill>
            <a:latin typeface="Franklin Gothic Medium" panose="020B0603020102020204" pitchFamily="34" charset="0"/>
            <a:ea typeface="+mn-ea"/>
            <a:cs typeface="Courier New" panose="02070309020205020404" pitchFamily="49" charset="0"/>
          </a:endParaRPr>
        </a:p>
      </xdr:txBody>
    </xdr:sp>
    <xdr:clientData/>
  </xdr:twoCellAnchor>
  <xdr:twoCellAnchor editAs="oneCell">
    <xdr:from>
      <xdr:col>0</xdr:col>
      <xdr:colOff>209550</xdr:colOff>
      <xdr:row>36</xdr:row>
      <xdr:rowOff>19050</xdr:rowOff>
    </xdr:from>
    <xdr:to>
      <xdr:col>17</xdr:col>
      <xdr:colOff>33867</xdr:colOff>
      <xdr:row>40</xdr:row>
      <xdr:rowOff>68211</xdr:rowOff>
    </xdr:to>
    <xdr:pic>
      <xdr:nvPicPr>
        <xdr:cNvPr id="14" name="Afbeelding 13">
          <a:extLst>
            <a:ext uri="{FF2B5EF4-FFF2-40B4-BE49-F238E27FC236}">
              <a16:creationId xmlns:a16="http://schemas.microsoft.com/office/drawing/2014/main" id="{99F86879-C4BA-432E-A3B7-A808A467218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09550" y="6877050"/>
          <a:ext cx="10187517" cy="811161"/>
        </a:xfrm>
        <a:prstGeom prst="rect">
          <a:avLst/>
        </a:prstGeom>
      </xdr:spPr>
    </xdr:pic>
    <xdr:clientData/>
  </xdr:twoCellAnchor>
  <xdr:twoCellAnchor>
    <xdr:from>
      <xdr:col>12</xdr:col>
      <xdr:colOff>444500</xdr:colOff>
      <xdr:row>6</xdr:row>
      <xdr:rowOff>63500</xdr:rowOff>
    </xdr:from>
    <xdr:to>
      <xdr:col>15</xdr:col>
      <xdr:colOff>573183</xdr:colOff>
      <xdr:row>15</xdr:row>
      <xdr:rowOff>37920</xdr:rowOff>
    </xdr:to>
    <xdr:sp macro="" textlink="Grafiekgegevens!D5">
      <xdr:nvSpPr>
        <xdr:cNvPr id="133" name="Rechthoek 30">
          <a:extLst>
            <a:ext uri="{FF2B5EF4-FFF2-40B4-BE49-F238E27FC236}">
              <a16:creationId xmlns:a16="http://schemas.microsoft.com/office/drawing/2014/main" id="{DC017A1E-1C06-4D5D-A948-0E63B5951D2F}"/>
            </a:ext>
          </a:extLst>
        </xdr:cNvPr>
        <xdr:cNvSpPr/>
      </xdr:nvSpPr>
      <xdr:spPr>
        <a:xfrm>
          <a:off x="7810500" y="1206500"/>
          <a:ext cx="1970183" cy="168892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rtl="0"/>
          <a:fld id="{B88B1DDE-D656-493A-886A-DC5C90E5C851}" type="TxLink">
            <a:rPr lang="en-US" sz="1100" b="0" i="0" u="none" strike="noStrike">
              <a:solidFill>
                <a:srgbClr val="222B35"/>
              </a:solidFill>
              <a:latin typeface="Calibri"/>
              <a:cs typeface="Calibri"/>
            </a:rPr>
            <a:pPr algn="l" rtl="0"/>
            <a:t>Voordat je gebruik maakt van de Regeling generatiebeleid, maak je eerst je PLB-verlofsaldo op. Je gaat dus minder werken maar ontvangt wel je volledige salaris. Op basis van het gekozen opnamepatroon start je hier.</a:t>
          </a:fld>
          <a:endParaRPr lang="en-US" sz="1100">
            <a:solidFill>
              <a:schemeClr val="accent5">
                <a:lumMod val="50000"/>
              </a:schemeClr>
            </a:solidFill>
            <a:latin typeface="Franklin Gothic Book" panose="020B0503020102020204" pitchFamily="34" charset="0"/>
          </a:endParaRPr>
        </a:p>
      </xdr:txBody>
    </xdr:sp>
    <xdr:clientData/>
  </xdr:twoCellAnchor>
  <xdr:twoCellAnchor editAs="absolute">
    <xdr:from>
      <xdr:col>1</xdr:col>
      <xdr:colOff>0</xdr:colOff>
      <xdr:row>1</xdr:row>
      <xdr:rowOff>0</xdr:rowOff>
    </xdr:from>
    <xdr:to>
      <xdr:col>17</xdr:col>
      <xdr:colOff>590557</xdr:colOff>
      <xdr:row>4</xdr:row>
      <xdr:rowOff>3049</xdr:rowOff>
    </xdr:to>
    <xdr:grpSp>
      <xdr:nvGrpSpPr>
        <xdr:cNvPr id="2" name="Groep 1">
          <a:extLst>
            <a:ext uri="{FF2B5EF4-FFF2-40B4-BE49-F238E27FC236}">
              <a16:creationId xmlns:a16="http://schemas.microsoft.com/office/drawing/2014/main" id="{605486B0-14C3-451B-9EC2-F3E019A53F34}"/>
            </a:ext>
          </a:extLst>
        </xdr:cNvPr>
        <xdr:cNvGrpSpPr/>
      </xdr:nvGrpSpPr>
      <xdr:grpSpPr>
        <a:xfrm>
          <a:off x="609600" y="182880"/>
          <a:ext cx="10344157" cy="551689"/>
          <a:chOff x="952500" y="1164293"/>
          <a:chExt cx="10411891" cy="565024"/>
        </a:xfrm>
      </xdr:grpSpPr>
      <xdr:sp macro="" textlink="">
        <xdr:nvSpPr>
          <xdr:cNvPr id="3" name="Rechthoek: afgeronde hoeken 2">
            <a:hlinkClick xmlns:r="http://schemas.openxmlformats.org/officeDocument/2006/relationships" r:id="rId3" tooltip="Start"/>
            <a:extLst>
              <a:ext uri="{FF2B5EF4-FFF2-40B4-BE49-F238E27FC236}">
                <a16:creationId xmlns:a16="http://schemas.microsoft.com/office/drawing/2014/main" id="{646B1167-8B22-E47B-8AB6-D8806CB9D973}"/>
              </a:ext>
            </a:extLst>
          </xdr:cNvPr>
          <xdr:cNvSpPr/>
        </xdr:nvSpPr>
        <xdr:spPr>
          <a:xfrm>
            <a:off x="952500" y="1164293"/>
            <a:ext cx="1069672" cy="549329"/>
          </a:xfrm>
          <a:prstGeom prst="roundRect">
            <a:avLst/>
          </a:prstGeom>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l-NL" sz="1100"/>
              <a:t>Start</a:t>
            </a:r>
          </a:p>
        </xdr:txBody>
      </xdr:sp>
      <xdr:sp macro="" textlink="">
        <xdr:nvSpPr>
          <xdr:cNvPr id="4" name="Rechthoek: afgeronde hoeken 3">
            <a:hlinkClick xmlns:r="http://schemas.openxmlformats.org/officeDocument/2006/relationships" r:id="rId4" tooltip="De regeling uitgelegd"/>
            <a:extLst>
              <a:ext uri="{FF2B5EF4-FFF2-40B4-BE49-F238E27FC236}">
                <a16:creationId xmlns:a16="http://schemas.microsoft.com/office/drawing/2014/main" id="{C7ABB7A8-1316-2009-4DB7-4BEF66A5E2F4}"/>
              </a:ext>
            </a:extLst>
          </xdr:cNvPr>
          <xdr:cNvSpPr/>
        </xdr:nvSpPr>
        <xdr:spPr>
          <a:xfrm>
            <a:off x="2061817" y="1179988"/>
            <a:ext cx="1256020" cy="549329"/>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l-NL" sz="1100"/>
              <a:t>De regeling uitgelegd</a:t>
            </a:r>
          </a:p>
        </xdr:txBody>
      </xdr:sp>
      <xdr:sp macro="" textlink="">
        <xdr:nvSpPr>
          <xdr:cNvPr id="5" name="Rechthoek: afgeronde hoeken 4">
            <a:hlinkClick xmlns:r="http://schemas.openxmlformats.org/officeDocument/2006/relationships" r:id="rId5" tooltip="Gevolgen van deelname"/>
            <a:extLst>
              <a:ext uri="{FF2B5EF4-FFF2-40B4-BE49-F238E27FC236}">
                <a16:creationId xmlns:a16="http://schemas.microsoft.com/office/drawing/2014/main" id="{64A15A18-F906-3116-7695-92B478239BE0}"/>
              </a:ext>
            </a:extLst>
          </xdr:cNvPr>
          <xdr:cNvSpPr/>
        </xdr:nvSpPr>
        <xdr:spPr>
          <a:xfrm>
            <a:off x="3352006" y="1172634"/>
            <a:ext cx="1459622" cy="5504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l-NL" sz="1100"/>
              <a:t>Gevolgen van deelname</a:t>
            </a:r>
          </a:p>
        </xdr:txBody>
      </xdr:sp>
      <xdr:sp macro="" textlink="">
        <xdr:nvSpPr>
          <xdr:cNvPr id="6" name="Rechthoek: afgeronde hoeken 5">
            <a:hlinkClick xmlns:r="http://schemas.openxmlformats.org/officeDocument/2006/relationships" r:id="rId6" tooltip="De regeling"/>
            <a:extLst>
              <a:ext uri="{FF2B5EF4-FFF2-40B4-BE49-F238E27FC236}">
                <a16:creationId xmlns:a16="http://schemas.microsoft.com/office/drawing/2014/main" id="{E7DD000F-37AF-5EDF-5954-A71CCE762192}"/>
              </a:ext>
            </a:extLst>
          </xdr:cNvPr>
          <xdr:cNvSpPr/>
        </xdr:nvSpPr>
        <xdr:spPr>
          <a:xfrm>
            <a:off x="4861767" y="1174876"/>
            <a:ext cx="1256020" cy="549329"/>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l-NL" sz="1100"/>
              <a:t>De regeling </a:t>
            </a:r>
          </a:p>
        </xdr:txBody>
      </xdr:sp>
      <xdr:sp macro="" textlink="">
        <xdr:nvSpPr>
          <xdr:cNvPr id="7" name="Rechthoek: afgeronde hoeken 6">
            <a:hlinkClick xmlns:r="http://schemas.openxmlformats.org/officeDocument/2006/relationships" r:id="rId7" tooltip="Kan ik deelnemen?"/>
            <a:extLst>
              <a:ext uri="{FF2B5EF4-FFF2-40B4-BE49-F238E27FC236}">
                <a16:creationId xmlns:a16="http://schemas.microsoft.com/office/drawing/2014/main" id="{2FD246F3-0FE7-8B4B-ADC4-0AC500FC3E28}"/>
              </a:ext>
            </a:extLst>
          </xdr:cNvPr>
          <xdr:cNvSpPr/>
        </xdr:nvSpPr>
        <xdr:spPr>
          <a:xfrm>
            <a:off x="6166972" y="1174876"/>
            <a:ext cx="1256020" cy="549329"/>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l-NL" sz="1100"/>
              <a:t>Kan</a:t>
            </a:r>
            <a:r>
              <a:rPr lang="nl-NL" sz="1100" baseline="0"/>
              <a:t> ik deelnemen?</a:t>
            </a:r>
            <a:endParaRPr lang="nl-NL" sz="1100"/>
          </a:p>
        </xdr:txBody>
      </xdr:sp>
      <xdr:sp macro="" textlink="">
        <xdr:nvSpPr>
          <xdr:cNvPr id="8" name="Rechthoek: afgeronde hoeken 7">
            <a:hlinkClick xmlns:r="http://schemas.openxmlformats.org/officeDocument/2006/relationships" r:id="rId8" tooltip="Mijn gegevens"/>
            <a:extLst>
              <a:ext uri="{FF2B5EF4-FFF2-40B4-BE49-F238E27FC236}">
                <a16:creationId xmlns:a16="http://schemas.microsoft.com/office/drawing/2014/main" id="{77B85A66-1A42-7E62-F009-76C1F879DD71}"/>
              </a:ext>
            </a:extLst>
          </xdr:cNvPr>
          <xdr:cNvSpPr/>
        </xdr:nvSpPr>
        <xdr:spPr>
          <a:xfrm>
            <a:off x="7466672" y="1179359"/>
            <a:ext cx="1256020" cy="549329"/>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l-NL" sz="1100"/>
              <a:t>Mijn gegevens</a:t>
            </a:r>
          </a:p>
        </xdr:txBody>
      </xdr:sp>
      <xdr:sp macro="" textlink="">
        <xdr:nvSpPr>
          <xdr:cNvPr id="9" name="Rechthoek: afgeronde hoeken 8">
            <a:hlinkClick xmlns:r="http://schemas.openxmlformats.org/officeDocument/2006/relationships" r:id="rId9" tooltip="Inzicht"/>
            <a:extLst>
              <a:ext uri="{FF2B5EF4-FFF2-40B4-BE49-F238E27FC236}">
                <a16:creationId xmlns:a16="http://schemas.microsoft.com/office/drawing/2014/main" id="{108A7D5D-908B-35EB-0E2E-7CB68C8B5B35}"/>
              </a:ext>
            </a:extLst>
          </xdr:cNvPr>
          <xdr:cNvSpPr/>
        </xdr:nvSpPr>
        <xdr:spPr>
          <a:xfrm>
            <a:off x="8773414" y="1175504"/>
            <a:ext cx="1281141" cy="549329"/>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l-NL" sz="1100"/>
              <a:t>Inzicht</a:t>
            </a:r>
          </a:p>
        </xdr:txBody>
      </xdr:sp>
      <xdr:sp macro="" textlink="">
        <xdr:nvSpPr>
          <xdr:cNvPr id="10" name="Rechthoek: afgeronde hoeken 9">
            <a:hlinkClick xmlns:r="http://schemas.openxmlformats.org/officeDocument/2006/relationships" r:id="rId10" tooltip="Mijn loopbaanpad"/>
            <a:extLst>
              <a:ext uri="{FF2B5EF4-FFF2-40B4-BE49-F238E27FC236}">
                <a16:creationId xmlns:a16="http://schemas.microsoft.com/office/drawing/2014/main" id="{97C47FE0-11F5-E6B1-8640-694AF51805D4}"/>
              </a:ext>
            </a:extLst>
          </xdr:cNvPr>
          <xdr:cNvSpPr/>
        </xdr:nvSpPr>
        <xdr:spPr>
          <a:xfrm>
            <a:off x="10108371" y="1172633"/>
            <a:ext cx="1256020" cy="550450"/>
          </a:xfrm>
          <a:prstGeom prst="roundRect">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ctr"/>
            <a:r>
              <a:rPr lang="nl-NL" sz="1100">
                <a:solidFill>
                  <a:sysClr val="windowText" lastClr="000000"/>
                </a:solidFill>
              </a:rPr>
              <a:t>Mijn loopbaandpad</a:t>
            </a:r>
          </a:p>
        </xdr:txBody>
      </xdr:sp>
    </xdr:grpSp>
    <xdr:clientData/>
  </xdr:twoCellAnchor>
  <xdr:twoCellAnchor>
    <xdr:from>
      <xdr:col>6</xdr:col>
      <xdr:colOff>0</xdr:colOff>
      <xdr:row>46</xdr:row>
      <xdr:rowOff>0</xdr:rowOff>
    </xdr:from>
    <xdr:to>
      <xdr:col>7</xdr:col>
      <xdr:colOff>419100</xdr:colOff>
      <xdr:row>48</xdr:row>
      <xdr:rowOff>57150</xdr:rowOff>
    </xdr:to>
    <xdr:sp macro="" textlink="">
      <xdr:nvSpPr>
        <xdr:cNvPr id="12" name="Rechthoek: afgeronde hoeken 11">
          <a:hlinkClick xmlns:r="http://schemas.openxmlformats.org/officeDocument/2006/relationships" r:id="rId9" tooltip="Terug"/>
          <a:extLst>
            <a:ext uri="{FF2B5EF4-FFF2-40B4-BE49-F238E27FC236}">
              <a16:creationId xmlns:a16="http://schemas.microsoft.com/office/drawing/2014/main" id="{79C8368C-04A8-40C4-9634-433846DFB556}"/>
            </a:ext>
          </a:extLst>
        </xdr:cNvPr>
        <xdr:cNvSpPr/>
      </xdr:nvSpPr>
      <xdr:spPr>
        <a:xfrm>
          <a:off x="3886200" y="8324850"/>
          <a:ext cx="1066800" cy="4191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l-NL" sz="1100"/>
            <a:t>&lt;  TERUG</a:t>
          </a:r>
        </a:p>
      </xdr:txBody>
    </xdr:sp>
    <xdr:clientData/>
  </xdr:twoCellAnchor>
  <xdr:twoCellAnchor editAs="absolute">
    <xdr:from>
      <xdr:col>18</xdr:col>
      <xdr:colOff>19050</xdr:colOff>
      <xdr:row>1</xdr:row>
      <xdr:rowOff>9525</xdr:rowOff>
    </xdr:from>
    <xdr:to>
      <xdr:col>19</xdr:col>
      <xdr:colOff>434499</xdr:colOff>
      <xdr:row>4</xdr:row>
      <xdr:rowOff>2639</xdr:rowOff>
    </xdr:to>
    <xdr:sp macro="" textlink="">
      <xdr:nvSpPr>
        <xdr:cNvPr id="11" name="Rechthoek: afgeronde hoeken 10">
          <a:hlinkClick xmlns:r="http://schemas.openxmlformats.org/officeDocument/2006/relationships" r:id="rId11" tooltip="Nuttig links"/>
          <a:extLst>
            <a:ext uri="{FF2B5EF4-FFF2-40B4-BE49-F238E27FC236}">
              <a16:creationId xmlns:a16="http://schemas.microsoft.com/office/drawing/2014/main" id="{A74F0AA6-D5B8-4872-AD6A-CB96EC456F5E}"/>
            </a:ext>
          </a:extLst>
        </xdr:cNvPr>
        <xdr:cNvSpPr/>
      </xdr:nvSpPr>
      <xdr:spPr>
        <a:xfrm>
          <a:off x="10991850" y="200025"/>
          <a:ext cx="1215549" cy="555089"/>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l-NL" sz="1100"/>
            <a:t>Nuttige</a:t>
          </a:r>
          <a:r>
            <a:rPr lang="nl-NL" sz="1100" baseline="0"/>
            <a:t> links</a:t>
          </a:r>
          <a:endParaRPr lang="nl-NL"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14</xdr:col>
      <xdr:colOff>219075</xdr:colOff>
      <xdr:row>1</xdr:row>
      <xdr:rowOff>95250</xdr:rowOff>
    </xdr:from>
    <xdr:to>
      <xdr:col>17</xdr:col>
      <xdr:colOff>176766</xdr:colOff>
      <xdr:row>5</xdr:row>
      <xdr:rowOff>89744</xdr:rowOff>
    </xdr:to>
    <xdr:pic>
      <xdr:nvPicPr>
        <xdr:cNvPr id="10" name="Afbeelding 6">
          <a:extLst>
            <a:ext uri="{FF2B5EF4-FFF2-40B4-BE49-F238E27FC236}">
              <a16:creationId xmlns:a16="http://schemas.microsoft.com/office/drawing/2014/main" id="{F5474D0B-FE58-4A4B-B59A-104544D1E57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534900" y="285750"/>
          <a:ext cx="1786491" cy="756494"/>
        </a:xfrm>
        <a:prstGeom prst="rect">
          <a:avLst/>
        </a:prstGeom>
        <a:noFill/>
        <a:ln>
          <a:solidFill>
            <a:schemeClr val="accent1"/>
          </a:solidFill>
        </a:ln>
      </xdr:spPr>
    </xdr:pic>
    <xdr:clientData/>
  </xdr:twoCellAnchor>
  <xdr:twoCellAnchor editAs="oneCell">
    <xdr:from>
      <xdr:col>2</xdr:col>
      <xdr:colOff>419100</xdr:colOff>
      <xdr:row>7</xdr:row>
      <xdr:rowOff>158061</xdr:rowOff>
    </xdr:from>
    <xdr:to>
      <xdr:col>14</xdr:col>
      <xdr:colOff>561975</xdr:colOff>
      <xdr:row>27</xdr:row>
      <xdr:rowOff>152400</xdr:rowOff>
    </xdr:to>
    <xdr:pic>
      <xdr:nvPicPr>
        <xdr:cNvPr id="11" name="Afbeelding 10" descr="De bronafbeelding bekijken">
          <a:extLst>
            <a:ext uri="{FF2B5EF4-FFF2-40B4-BE49-F238E27FC236}">
              <a16:creationId xmlns:a16="http://schemas.microsoft.com/office/drawing/2014/main" id="{FFE26842-7A94-47F8-82A3-24CF7498016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419725" y="1520136"/>
          <a:ext cx="7458075" cy="38900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absolute">
    <xdr:from>
      <xdr:col>1</xdr:col>
      <xdr:colOff>9525</xdr:colOff>
      <xdr:row>1</xdr:row>
      <xdr:rowOff>142875</xdr:rowOff>
    </xdr:from>
    <xdr:to>
      <xdr:col>11</xdr:col>
      <xdr:colOff>581032</xdr:colOff>
      <xdr:row>4</xdr:row>
      <xdr:rowOff>136399</xdr:rowOff>
    </xdr:to>
    <xdr:grpSp>
      <xdr:nvGrpSpPr>
        <xdr:cNvPr id="14" name="Groep 13">
          <a:extLst>
            <a:ext uri="{FF2B5EF4-FFF2-40B4-BE49-F238E27FC236}">
              <a16:creationId xmlns:a16="http://schemas.microsoft.com/office/drawing/2014/main" id="{AF298CF3-8C57-42A6-B566-33C534DA0112}"/>
            </a:ext>
          </a:extLst>
        </xdr:cNvPr>
        <xdr:cNvGrpSpPr/>
      </xdr:nvGrpSpPr>
      <xdr:grpSpPr>
        <a:xfrm>
          <a:off x="744855" y="321945"/>
          <a:ext cx="10467982" cy="534544"/>
          <a:chOff x="952500" y="1164293"/>
          <a:chExt cx="10411891" cy="565024"/>
        </a:xfrm>
      </xdr:grpSpPr>
      <xdr:sp macro="" textlink="">
        <xdr:nvSpPr>
          <xdr:cNvPr id="15" name="Rechthoek: afgeronde hoeken 14">
            <a:hlinkClick xmlns:r="http://schemas.openxmlformats.org/officeDocument/2006/relationships" r:id="rId3" tooltip="Start"/>
            <a:extLst>
              <a:ext uri="{FF2B5EF4-FFF2-40B4-BE49-F238E27FC236}">
                <a16:creationId xmlns:a16="http://schemas.microsoft.com/office/drawing/2014/main" id="{EDD2F8BB-333A-6CCF-A1F9-C8D696FC8CDA}"/>
              </a:ext>
            </a:extLst>
          </xdr:cNvPr>
          <xdr:cNvSpPr/>
        </xdr:nvSpPr>
        <xdr:spPr>
          <a:xfrm>
            <a:off x="952500" y="1164293"/>
            <a:ext cx="1069672" cy="549329"/>
          </a:xfrm>
          <a:prstGeom prst="roundRect">
            <a:avLst/>
          </a:prstGeom>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l-NL" sz="1100"/>
              <a:t>Start</a:t>
            </a:r>
          </a:p>
        </xdr:txBody>
      </xdr:sp>
      <xdr:sp macro="" textlink="">
        <xdr:nvSpPr>
          <xdr:cNvPr id="16" name="Rechthoek: afgeronde hoeken 15">
            <a:hlinkClick xmlns:r="http://schemas.openxmlformats.org/officeDocument/2006/relationships" r:id="rId4" tooltip="De regeling uitgelegd"/>
            <a:extLst>
              <a:ext uri="{FF2B5EF4-FFF2-40B4-BE49-F238E27FC236}">
                <a16:creationId xmlns:a16="http://schemas.microsoft.com/office/drawing/2014/main" id="{E43E6A65-6EB5-17D5-F449-B62D55E53700}"/>
              </a:ext>
            </a:extLst>
          </xdr:cNvPr>
          <xdr:cNvSpPr/>
        </xdr:nvSpPr>
        <xdr:spPr>
          <a:xfrm>
            <a:off x="2061817" y="1179988"/>
            <a:ext cx="1256020" cy="549329"/>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l-NL" sz="1100"/>
              <a:t>De regeling uitgelegd</a:t>
            </a:r>
          </a:p>
        </xdr:txBody>
      </xdr:sp>
      <xdr:sp macro="" textlink="">
        <xdr:nvSpPr>
          <xdr:cNvPr id="17" name="Rechthoek: afgeronde hoeken 16">
            <a:hlinkClick xmlns:r="http://schemas.openxmlformats.org/officeDocument/2006/relationships" r:id="rId5" tooltip="Gevolgen van deelname"/>
            <a:extLst>
              <a:ext uri="{FF2B5EF4-FFF2-40B4-BE49-F238E27FC236}">
                <a16:creationId xmlns:a16="http://schemas.microsoft.com/office/drawing/2014/main" id="{B13C396A-42CE-7D70-E93D-541CF52D2FE4}"/>
              </a:ext>
            </a:extLst>
          </xdr:cNvPr>
          <xdr:cNvSpPr/>
        </xdr:nvSpPr>
        <xdr:spPr>
          <a:xfrm>
            <a:off x="3352006" y="1172634"/>
            <a:ext cx="1459622" cy="5504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l-NL" sz="1100"/>
              <a:t>Gevolgen van deelname</a:t>
            </a:r>
          </a:p>
        </xdr:txBody>
      </xdr:sp>
      <xdr:sp macro="" textlink="">
        <xdr:nvSpPr>
          <xdr:cNvPr id="18" name="Rechthoek: afgeronde hoeken 17">
            <a:hlinkClick xmlns:r="http://schemas.openxmlformats.org/officeDocument/2006/relationships" r:id="rId6" tooltip="De regeling"/>
            <a:extLst>
              <a:ext uri="{FF2B5EF4-FFF2-40B4-BE49-F238E27FC236}">
                <a16:creationId xmlns:a16="http://schemas.microsoft.com/office/drawing/2014/main" id="{986D0787-0185-BAEF-A553-5BE25AB4E6E2}"/>
              </a:ext>
            </a:extLst>
          </xdr:cNvPr>
          <xdr:cNvSpPr/>
        </xdr:nvSpPr>
        <xdr:spPr>
          <a:xfrm>
            <a:off x="4861767" y="1174876"/>
            <a:ext cx="1256020" cy="549329"/>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l-NL" sz="1100"/>
              <a:t>De regeling </a:t>
            </a:r>
          </a:p>
        </xdr:txBody>
      </xdr:sp>
      <xdr:sp macro="" textlink="">
        <xdr:nvSpPr>
          <xdr:cNvPr id="19" name="Rechthoek: afgeronde hoeken 18">
            <a:hlinkClick xmlns:r="http://schemas.openxmlformats.org/officeDocument/2006/relationships" r:id="rId7" tooltip="Kan ik deelnemen?"/>
            <a:extLst>
              <a:ext uri="{FF2B5EF4-FFF2-40B4-BE49-F238E27FC236}">
                <a16:creationId xmlns:a16="http://schemas.microsoft.com/office/drawing/2014/main" id="{D77EFFAB-FC39-73F0-F5B8-CAC4617E6159}"/>
              </a:ext>
            </a:extLst>
          </xdr:cNvPr>
          <xdr:cNvSpPr/>
        </xdr:nvSpPr>
        <xdr:spPr>
          <a:xfrm>
            <a:off x="6166972" y="1174876"/>
            <a:ext cx="1256020" cy="549329"/>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l-NL" sz="1100"/>
              <a:t>Kan</a:t>
            </a:r>
            <a:r>
              <a:rPr lang="nl-NL" sz="1100" baseline="0"/>
              <a:t> ik deelnemen?</a:t>
            </a:r>
            <a:endParaRPr lang="nl-NL" sz="1100"/>
          </a:p>
        </xdr:txBody>
      </xdr:sp>
      <xdr:sp macro="" textlink="">
        <xdr:nvSpPr>
          <xdr:cNvPr id="20" name="Rechthoek: afgeronde hoeken 19">
            <a:hlinkClick xmlns:r="http://schemas.openxmlformats.org/officeDocument/2006/relationships" r:id="rId8" tooltip="Mijn gegevens"/>
            <a:extLst>
              <a:ext uri="{FF2B5EF4-FFF2-40B4-BE49-F238E27FC236}">
                <a16:creationId xmlns:a16="http://schemas.microsoft.com/office/drawing/2014/main" id="{B89009EA-D21C-021B-DA95-D7AD2037D53B}"/>
              </a:ext>
            </a:extLst>
          </xdr:cNvPr>
          <xdr:cNvSpPr/>
        </xdr:nvSpPr>
        <xdr:spPr>
          <a:xfrm>
            <a:off x="7466672" y="1179359"/>
            <a:ext cx="1256020" cy="549329"/>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l-NL" sz="1100"/>
              <a:t>Mijn gegevens</a:t>
            </a:r>
          </a:p>
        </xdr:txBody>
      </xdr:sp>
      <xdr:sp macro="" textlink="">
        <xdr:nvSpPr>
          <xdr:cNvPr id="21" name="Rechthoek: afgeronde hoeken 20">
            <a:hlinkClick xmlns:r="http://schemas.openxmlformats.org/officeDocument/2006/relationships" r:id="rId9" tooltip="Inzicht"/>
            <a:extLst>
              <a:ext uri="{FF2B5EF4-FFF2-40B4-BE49-F238E27FC236}">
                <a16:creationId xmlns:a16="http://schemas.microsoft.com/office/drawing/2014/main" id="{DC6E1F43-D29D-476D-2B4D-BFB953F44655}"/>
              </a:ext>
            </a:extLst>
          </xdr:cNvPr>
          <xdr:cNvSpPr/>
        </xdr:nvSpPr>
        <xdr:spPr>
          <a:xfrm>
            <a:off x="8773414" y="1175504"/>
            <a:ext cx="1281141" cy="549329"/>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l-NL" sz="1100"/>
              <a:t>Inzicht</a:t>
            </a:r>
          </a:p>
        </xdr:txBody>
      </xdr:sp>
      <xdr:sp macro="" textlink="">
        <xdr:nvSpPr>
          <xdr:cNvPr id="22" name="Rechthoek: afgeronde hoeken 21">
            <a:hlinkClick xmlns:r="http://schemas.openxmlformats.org/officeDocument/2006/relationships" r:id="rId10" tooltip="Mijn loopbaanpad"/>
            <a:extLst>
              <a:ext uri="{FF2B5EF4-FFF2-40B4-BE49-F238E27FC236}">
                <a16:creationId xmlns:a16="http://schemas.microsoft.com/office/drawing/2014/main" id="{94E97F9C-D3BC-29B0-B103-339437AA6B1B}"/>
              </a:ext>
            </a:extLst>
          </xdr:cNvPr>
          <xdr:cNvSpPr/>
        </xdr:nvSpPr>
        <xdr:spPr>
          <a:xfrm>
            <a:off x="10108371" y="1172633"/>
            <a:ext cx="1256020" cy="5504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l-NL" sz="1100">
                <a:solidFill>
                  <a:schemeClr val="bg1"/>
                </a:solidFill>
              </a:rPr>
              <a:t>Mijn loopbaandpad</a:t>
            </a:r>
          </a:p>
        </xdr:txBody>
      </xdr:sp>
    </xdr:grpSp>
    <xdr:clientData/>
  </xdr:twoCellAnchor>
  <xdr:twoCellAnchor editAs="absolute">
    <xdr:from>
      <xdr:col>12</xdr:col>
      <xdr:colOff>9525</xdr:colOff>
      <xdr:row>1</xdr:row>
      <xdr:rowOff>152400</xdr:rowOff>
    </xdr:from>
    <xdr:to>
      <xdr:col>14</xdr:col>
      <xdr:colOff>5874</xdr:colOff>
      <xdr:row>4</xdr:row>
      <xdr:rowOff>135989</xdr:rowOff>
    </xdr:to>
    <xdr:sp macro="" textlink="">
      <xdr:nvSpPr>
        <xdr:cNvPr id="23" name="Rechthoek: afgeronde hoeken 22">
          <a:hlinkClick xmlns:r="http://schemas.openxmlformats.org/officeDocument/2006/relationships" r:id="rId11" tooltip="Nuttig links"/>
          <a:extLst>
            <a:ext uri="{FF2B5EF4-FFF2-40B4-BE49-F238E27FC236}">
              <a16:creationId xmlns:a16="http://schemas.microsoft.com/office/drawing/2014/main" id="{C2668C9C-17DB-467A-B601-9BDECD88F1E8}"/>
            </a:ext>
          </a:extLst>
        </xdr:cNvPr>
        <xdr:cNvSpPr/>
      </xdr:nvSpPr>
      <xdr:spPr>
        <a:xfrm>
          <a:off x="11106150" y="342900"/>
          <a:ext cx="1215549" cy="555089"/>
        </a:xfrm>
        <a:prstGeom prst="roundRect">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ctr"/>
          <a:r>
            <a:rPr lang="nl-NL" sz="1100">
              <a:solidFill>
                <a:sysClr val="windowText" lastClr="000000"/>
              </a:solidFill>
            </a:rPr>
            <a:t>Nuttige</a:t>
          </a:r>
          <a:r>
            <a:rPr lang="nl-NL" sz="1100" baseline="0">
              <a:solidFill>
                <a:sysClr val="windowText" lastClr="000000"/>
              </a:solidFill>
            </a:rPr>
            <a:t> links</a:t>
          </a:r>
          <a:endParaRPr lang="nl-NL" sz="1100">
            <a:solidFill>
              <a:sysClr val="windowText" lastClr="000000"/>
            </a:solidFill>
          </a:endParaRPr>
        </a:p>
      </xdr:txBody>
    </xdr:sp>
    <xdr:clientData/>
  </xdr:twoCellAnchor>
</xdr:wsDr>
</file>

<file path=xl/externalLinks/_rels/externalLink1.xml.rels><?xml version="1.0" encoding="UTF-8" standalone="yes"?>
<Relationships xmlns="http://schemas.openxmlformats.org/package/2006/relationships"><Relationship Id="rId2" Type="http://schemas.microsoft.com/office/2019/04/relationships/externalLinkLongPath" Target="/sites/CompanyData/Consultancy/Projecten%20D&amp;O/StAZ/Rekentools%20generatiebeleid%20en%20zware%20beroepenregeling/rekentool%20generatiebeleid%20medewerker%20(actualisatie)/Werknemerstool%20Generatiebeleid%20StAZ_20220823.xlsx?F59BC852" TargetMode="External"/><Relationship Id="rId1" Type="http://schemas.openxmlformats.org/officeDocument/2006/relationships/externalLinkPath" Target="file:///\\F59BC852\Werknemerstool%20Generatiebeleid%20StAZ_20220823.xlsx" TargetMode="External"/></Relationships>
</file>

<file path=xl/externalLinks/_rels/externalLink2.xml.rels><?xml version="1.0" encoding="UTF-8" standalone="yes"?>
<Relationships xmlns="http://schemas.openxmlformats.org/package/2006/relationships"><Relationship Id="rId2" Type="http://schemas.microsoft.com/office/2019/04/relationships/externalLinkLongPath" Target="/sites/CompanyData/Consultancy/Projecten%20D&amp;O/StAZ/Rekentools%20generatiebeleid%20en%20zware%20beroepenregeling/rekentool%20generatiebeleid%20HR%20(actualisatie)/ontwikkeling%20tool/Ontwikkelversie%20Rekentool%20Generatiebeleid%20CAO%20Ziekenhuizen%202022%20-%20werkgevers%20concept%205.xlsm?8F408791" TargetMode="External"/><Relationship Id="rId1" Type="http://schemas.openxmlformats.org/officeDocument/2006/relationships/externalLinkPath" Target="file:///\\8F408791\Ontwikkelversie%20Rekentool%20Generatiebeleid%20CAO%20Ziekenhuizen%202022%20-%20werkgevers%20concept%205.xlsm" TargetMode="External"/></Relationships>
</file>

<file path=xl/externalLinks/_rels/externalLink3.xml.rels><?xml version="1.0" encoding="UTF-8" standalone="yes"?>
<Relationships xmlns="http://schemas.openxmlformats.org/package/2006/relationships"><Relationship Id="rId2" Type="http://schemas.microsoft.com/office/2019/04/relationships/externalLinkLongPath" Target="/sites/CompanyData/Consultancy/Projecten%20D&amp;O/StAZ/Rekentools%20generatiebeleid%20en%20zware%20beroepenregeling/rekentool%20Zware%20beroepenregeling%20HR/Rekentool%20Zware%20beroepenregeling%20Ziekenhuizen%202022%20Werkgevers_concept.xlsm?B5ADEA22" TargetMode="External"/><Relationship Id="rId1" Type="http://schemas.openxmlformats.org/officeDocument/2006/relationships/externalLinkPath" Target="file:///\\B5ADEA22\Rekentool%20Zware%20beroepenregeling%20Ziekenhuizen%202022%20Werkgevers_concept.xlsm" TargetMode="External"/></Relationships>
</file>

<file path=xl/externalLinks/_rels/externalLink4.xml.rels><?xml version="1.0" encoding="UTF-8" standalone="yes"?>
<Relationships xmlns="http://schemas.openxmlformats.org/package/2006/relationships"><Relationship Id="rId2" Type="http://schemas.microsoft.com/office/2019/04/relationships/externalLinkLongPath" Target="/sites/CompanyData/Consultancy/Projecten%20D&amp;O/StAZ/Rekentools%20generatiebeleid%20en%20zware%20beroepenregeling/rekentool%20Zware%20beroepenregeling%20medewerker/Rekentool%20Zware%20beroepenregeling%20Ziekenhuizen%202022%20werknemers_concept.xlsx?CE2AA1E5" TargetMode="External"/><Relationship Id="rId1" Type="http://schemas.openxmlformats.org/officeDocument/2006/relationships/externalLinkPath" Target="file:///\\CE2AA1E5\Rekentool%20Zware%20beroepenregeling%20Ziekenhuizen%202022%20werknemers_concep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tart"/>
      <sheetName val="2. De regeling uitgelegd"/>
      <sheetName val="3. Gevolgen van deelname"/>
      <sheetName val="4. De regeling"/>
      <sheetName val="5. Kan ik deelnemen "/>
      <sheetName val="6. Mijn gegevens"/>
      <sheetName val="7. Inzicht"/>
      <sheetName val="8. Mijn loopbaanpad"/>
      <sheetName val="Klad"/>
      <sheetName val="Bruto-netto"/>
      <sheetName val="Rekenblad"/>
      <sheetName val="TESTPAGINA"/>
      <sheetName val="Basistabellen"/>
      <sheetName val="Grafiekgegevens"/>
    </sheetNames>
    <sheetDataSet>
      <sheetData sheetId="0" refreshError="1"/>
      <sheetData sheetId="1" refreshError="1"/>
      <sheetData sheetId="2" refreshError="1"/>
      <sheetData sheetId="3" refreshError="1"/>
      <sheetData sheetId="4" refreshError="1"/>
      <sheetData sheetId="5">
        <row r="39">
          <cell r="C39">
            <v>100</v>
          </cell>
        </row>
      </sheetData>
      <sheetData sheetId="6" refreshError="1"/>
      <sheetData sheetId="7" refreshError="1"/>
      <sheetData sheetId="8" refreshError="1"/>
      <sheetData sheetId="9">
        <row r="18">
          <cell r="C18">
            <v>34998</v>
          </cell>
        </row>
      </sheetData>
      <sheetData sheetId="10">
        <row r="9">
          <cell r="C9">
            <v>45017</v>
          </cell>
        </row>
        <row r="21">
          <cell r="C21">
            <v>87.5</v>
          </cell>
        </row>
      </sheetData>
      <sheetData sheetId="11" refreshError="1"/>
      <sheetData sheetId="12" refreshError="1"/>
      <sheetData sheetId="1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Algemeen"/>
      <sheetName val="2. Overzicht"/>
      <sheetName val="3.Varianten"/>
      <sheetName val="4. Kosten &amp; Opbrengsten"/>
      <sheetName val="5. Formatie"/>
      <sheetName val="6. Stamkaart"/>
      <sheetName val="7. Ziekteverzuim"/>
      <sheetName val="8. Beheer_Tabellen"/>
      <sheetName val="functies dubbel"/>
      <sheetName val="dt"/>
      <sheetName val="Beheer_Salaristabellen"/>
    </sheetNames>
    <sheetDataSet>
      <sheetData sheetId="0" refreshError="1"/>
      <sheetData sheetId="1" refreshError="1"/>
      <sheetData sheetId="2">
        <row r="20">
          <cell r="C20">
            <v>0.8</v>
          </cell>
        </row>
        <row r="22">
          <cell r="C22">
            <v>0.1</v>
          </cell>
        </row>
        <row r="25">
          <cell r="E25">
            <v>2</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andleiding"/>
      <sheetName val="Stamkaart"/>
      <sheetName val="Zware beroepen"/>
      <sheetName val="Inzicht totaal"/>
      <sheetName val="Inzicht per functie"/>
      <sheetName val="Cao en tegemoetkoming"/>
      <sheetName val="Basiswaarden"/>
      <sheetName val="Unieke functies"/>
      <sheetName val="Kernfuncties Cao ZKH"/>
      <sheetName val="Klad"/>
      <sheetName val="Kaderregeling zware beroepen"/>
      <sheetName val="Kerfuncties Cao ZKH"/>
    </sheetNames>
    <sheetDataSet>
      <sheetData sheetId="0"/>
      <sheetData sheetId="1"/>
      <sheetData sheetId="2"/>
      <sheetData sheetId="3"/>
      <sheetData sheetId="4"/>
      <sheetData sheetId="5"/>
      <sheetData sheetId="6">
        <row r="4">
          <cell r="C4">
            <v>2022</v>
          </cell>
        </row>
        <row r="21">
          <cell r="F21">
            <v>156</v>
          </cell>
        </row>
      </sheetData>
      <sheetData sheetId="7"/>
      <sheetData sheetId="8"/>
      <sheetData sheetId="9"/>
      <sheetData sheetId="10"/>
      <sheetData sheetId="1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tart"/>
      <sheetName val="2. De regeling uitgelegd"/>
      <sheetName val="3. Gevolgen van deelname"/>
      <sheetName val="4. Kan ik deelnemen"/>
      <sheetName val="5. Inzicht"/>
      <sheetName val="6. Uitkering aanvullen"/>
      <sheetName val="7. Je  aanmelden"/>
      <sheetName val="8. Nuttige links"/>
      <sheetName val="9. Overzicht Zware beroepen"/>
      <sheetName val="Basistabellen"/>
      <sheetName val="Rekenblad"/>
      <sheetName val="Kladblok"/>
      <sheetName val="6. Overzicht Zware beroepen"/>
      <sheetName val="7. Nuttige links"/>
    </sheetNames>
    <sheetDataSet>
      <sheetData sheetId="0"/>
      <sheetData sheetId="1"/>
      <sheetData sheetId="2"/>
      <sheetData sheetId="3"/>
      <sheetData sheetId="4"/>
      <sheetData sheetId="5" refreshError="1"/>
      <sheetData sheetId="6" refreshError="1"/>
      <sheetData sheetId="7" refreshError="1"/>
      <sheetData sheetId="8" refreshError="1"/>
      <sheetData sheetId="9"/>
      <sheetData sheetId="10"/>
      <sheetData sheetId="11"/>
      <sheetData sheetId="12"/>
      <sheetData sheetId="13"/>
    </sheetDataSet>
  </externalBook>
</externalLink>
</file>

<file path=xl/persons/person.xml><?xml version="1.0" encoding="utf-8"?>
<personList xmlns="http://schemas.microsoft.com/office/spreadsheetml/2018/threadedcomments" xmlns:x="http://schemas.openxmlformats.org/spreadsheetml/2006/main">
  <person displayName="Onno Verbaas" id="{EC994CA6-3AF4-41DA-B486-545AFC56918B}" userId="S::overbaas@fwg.nl::4843ea7c-6802-4a57-9e3b-5863f1f88981" providerId="AD"/>
</personList>
</file>

<file path=xl/tables/table1.xml><?xml version="1.0" encoding="utf-8"?>
<table xmlns="http://schemas.openxmlformats.org/spreadsheetml/2006/main" id="1" name="Grafiekgegevens" displayName="Grafiekgegevens" ref="B3:D7">
  <autoFilter ref="B3:D7">
    <filterColumn colId="0" hiddenButton="1"/>
    <filterColumn colId="1" hiddenButton="1"/>
    <filterColumn colId="2" hiddenButton="1"/>
  </autoFilter>
  <tableColumns count="3">
    <tableColumn id="3" name="Datum" totalsRowLabel="Totaal" totalsRowDxfId="2" dataCellStyle="Datum"/>
    <tableColumn id="4" name="Mijlpaaltitel"/>
    <tableColumn id="1" name="Beschrijving of activiteit" totalsRowFunction="count"/>
  </tableColumns>
  <tableStyleInfo name="Tabelstijl van infographic-tijdlijn" showFirstColumn="1" showLastColumn="0" showRowStripes="1" showColumnStripes="0"/>
  <extLst>
    <ext xmlns:x14="http://schemas.microsoft.com/office/spreadsheetml/2009/9/main" uri="{504A1905-F514-4f6f-8877-14C23A59335A}">
      <x14:table altTextSummary="Maak in deze tabel een infographic-tijdlijn met mijlpalen. Voer de datum, mijlpaaltitel en mijlpaalbeschrijving of -activiteit in. De infographic-tijdlijn wordt automatisch bijgewerkt."/>
    </ext>
  </extLst>
</table>
</file>

<file path=xl/tables/table2.xml><?xml version="1.0" encoding="utf-8"?>
<table xmlns="http://schemas.openxmlformats.org/spreadsheetml/2006/main" id="2" name="Datums" displayName="Datums" ref="B12:B17" totalsRowShown="0" dataDxfId="1">
  <autoFilter ref="B12:B17"/>
  <tableColumns count="1">
    <tableColumn id="1" name="Datum" dataDxfId="0"/>
  </tableColumns>
  <tableStyleInfo name="Tabelstijl van infographic-tijdlijn" showFirstColumn="0" showLastColumn="0" showRowStripes="1" showColumnStripes="0"/>
  <extLst>
    <ext xmlns:x14="http://schemas.microsoft.com/office/spreadsheetml/2009/9/main" uri="{504A1905-F514-4f6f-8877-14C23A59335A}">
      <x14:table altTextSummary="Deze tabel haalt de datums uit het werkblad Grafiekgegevens en wijzigt hun opmaak in Dag Maand voor plaatsing op de grafiek in de Infographic-roadmap."/>
    </ext>
  </extLst>
</table>
</file>

<file path=xl/tables/table3.xml><?xml version="1.0" encoding="utf-8"?>
<table xmlns="http://schemas.openxmlformats.org/spreadsheetml/2006/main" id="3" name="Jaren" displayName="Jaren" ref="D12:D15" totalsRowShown="0">
  <autoFilter ref="D12:D15"/>
  <tableColumns count="1">
    <tableColumn id="1" name="Jaar"/>
  </tableColumns>
  <tableStyleInfo name="Tabelstijl van infographic-tijdlijn" showFirstColumn="0" showLastColumn="0" showRowStripes="1" showColumnStripes="0"/>
  <extLst>
    <ext xmlns:x14="http://schemas.microsoft.com/office/spreadsheetml/2009/9/main" uri="{504A1905-F514-4f6f-8877-14C23A59335A}">
      <x14:table altTextSummary="Om de jaren in kaart te brengen naarmate de roadmap vordert, moet het jaar worden vastgelegd op basis van de datums. De eerste, middelste en laatste datums worden gebruikt om het jaar in kaart te brengen in de Infographic-roadmap."/>
    </ext>
  </extLst>
</table>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68" dT="2024-02-15T13:28:15.90" personId="{EC994CA6-3AF4-41DA-B486-545AFC56918B}" id="{0918BF84-72A9-4A1E-85E6-1998795DBC34}">
    <text>Loon loonheffing x 12 ipv enkel loon loonheffing</text>
  </threadedComment>
  <threadedComment ref="L68" dT="2024-02-15T13:28:37.37" personId="{EC994CA6-3AF4-41DA-B486-545AFC56918B}" id="{69EF795D-4736-46B5-8BD6-E3850942DDF3}">
    <text>Andere verwijzing</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9.bin"/><Relationship Id="rId4" Type="http://schemas.microsoft.com/office/2017/10/relationships/threadedComment" Target="../threadedComments/threadedComment1.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2.bin"/><Relationship Id="rId4" Type="http://schemas.openxmlformats.org/officeDocument/2006/relationships/table" Target="../tables/table3.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8" Type="http://schemas.openxmlformats.org/officeDocument/2006/relationships/hyperlink" Target="https://www.belastingdienst.nl/wps/wcm/connect/bldcontentnl/belastingdienst/prive/toeslagen/inloggen_op_mijn_toeslagen" TargetMode="External"/><Relationship Id="rId13" Type="http://schemas.openxmlformats.org/officeDocument/2006/relationships/hyperlink" Target="https://cao-ziekenhuizen.nl/cao/bijlagen-0" TargetMode="External"/><Relationship Id="rId3" Type="http://schemas.openxmlformats.org/officeDocument/2006/relationships/hyperlink" Target="https://www.fnv.nl/cao-sector/zorg-welzijn" TargetMode="External"/><Relationship Id="rId7" Type="http://schemas.openxmlformats.org/officeDocument/2006/relationships/hyperlink" Target="https://www.belastingdienst.nl/wps/wcm/connect/nl/toeslagen/toeslagen" TargetMode="External"/><Relationship Id="rId12" Type="http://schemas.openxmlformats.org/officeDocument/2006/relationships/hyperlink" Target="https://cao-ziekenhuizen.nl/" TargetMode="External"/><Relationship Id="rId2" Type="http://schemas.openxmlformats.org/officeDocument/2006/relationships/hyperlink" Target="https://www.cnvconnectief.nl/zorg-en-welzijn/zorg/?_ga=2.165046521.776447035.1669889394-1964293746.1669889394&amp;_gl=1*trx5s3*_ga*MTk2NDI5Mzc0Ni4xNjY5ODg5Mzk0*_ga_Z0Z11M64VR*MTY2OTg4OTM5My4xLjEuMTY2OTg4OTQwNy4wLjAuMA.." TargetMode="External"/><Relationship Id="rId1" Type="http://schemas.openxmlformats.org/officeDocument/2006/relationships/hyperlink" Target="https://nvz-ziekenhuizen.nl/" TargetMode="External"/><Relationship Id="rId6" Type="http://schemas.openxmlformats.org/officeDocument/2006/relationships/hyperlink" Target="https://www.staz.nl/" TargetMode="External"/><Relationship Id="rId11" Type="http://schemas.openxmlformats.org/officeDocument/2006/relationships/hyperlink" Target="https://auth.pfzw.nl/" TargetMode="External"/><Relationship Id="rId5" Type="http://schemas.openxmlformats.org/officeDocument/2006/relationships/hyperlink" Target="https://www.nu91.nl/" TargetMode="External"/><Relationship Id="rId15" Type="http://schemas.openxmlformats.org/officeDocument/2006/relationships/drawing" Target="../drawings/drawing9.xml"/><Relationship Id="rId10" Type="http://schemas.openxmlformats.org/officeDocument/2006/relationships/hyperlink" Target="https://www.pfzw.nl/particulieren.html" TargetMode="External"/><Relationship Id="rId4" Type="http://schemas.openxmlformats.org/officeDocument/2006/relationships/hyperlink" Target="https://www.fbz.nl/" TargetMode="External"/><Relationship Id="rId9" Type="http://schemas.openxmlformats.org/officeDocument/2006/relationships/hyperlink" Target="https://www.mijnpensioenoverzicht.nl/" TargetMode="External"/><Relationship Id="rId14" Type="http://schemas.openxmlformats.org/officeDocument/2006/relationships/hyperlink" Target="https://www.toekomstverkenner.nl/pfzw/hom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tabColor rgb="FF002060"/>
  </sheetPr>
  <dimension ref="B3:V11"/>
  <sheetViews>
    <sheetView showGridLines="0" showRowColHeaders="0" tabSelected="1" zoomScaleNormal="100" workbookViewId="0">
      <selection activeCell="V10" sqref="V10"/>
    </sheetView>
  </sheetViews>
  <sheetFormatPr defaultRowHeight="14.5" x14ac:dyDescent="0.35"/>
  <cols>
    <col min="1" max="1" width="10.6328125" customWidth="1"/>
    <col min="17" max="17" width="11" customWidth="1"/>
  </cols>
  <sheetData>
    <row r="3" spans="2:22" x14ac:dyDescent="0.35">
      <c r="V3" s="2" t="s">
        <v>0</v>
      </c>
    </row>
    <row r="9" spans="2:22" x14ac:dyDescent="0.35">
      <c r="V9" s="79" t="s">
        <v>295</v>
      </c>
    </row>
    <row r="11" spans="2:22" x14ac:dyDescent="0.35">
      <c r="B11" s="120"/>
    </row>
  </sheetData>
  <sheetProtection algorithmName="SHA-512" hashValue="y76px7JcClgz3RBJuzQZR/+WZtyTehSxR/8uY+jFHtTdVP1By2vRMWYygvYql8rpJlUdAD0Epte8j/1zjwVzwg==" saltValue="fcFFFT0ZZaotYnjNpD8nxA==" spinCount="100000" sheet="1" objects="1" scenarios="1"/>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9"/>
  <dimension ref="B2:R99"/>
  <sheetViews>
    <sheetView showGridLines="0" zoomScale="85" zoomScaleNormal="85" workbookViewId="0">
      <selection activeCell="L69" sqref="L69"/>
    </sheetView>
  </sheetViews>
  <sheetFormatPr defaultRowHeight="14.5" x14ac:dyDescent="0.35"/>
  <cols>
    <col min="2" max="2" width="36" bestFit="1" customWidth="1"/>
    <col min="3" max="9" width="12.90625" customWidth="1"/>
    <col min="10" max="10" width="32.54296875" bestFit="1" customWidth="1"/>
    <col min="11" max="11" width="13.6328125" customWidth="1"/>
    <col min="12" max="12" width="20.36328125" customWidth="1"/>
    <col min="13" max="13" width="33" customWidth="1"/>
    <col min="18" max="18" width="9.54296875" bestFit="1" customWidth="1"/>
  </cols>
  <sheetData>
    <row r="2" spans="2:13" ht="18.5" x14ac:dyDescent="0.45">
      <c r="B2" s="6" t="s">
        <v>86</v>
      </c>
    </row>
    <row r="5" spans="2:13" ht="15" thickBot="1" x14ac:dyDescent="0.4">
      <c r="B5" s="15" t="s">
        <v>87</v>
      </c>
      <c r="C5" s="15"/>
      <c r="D5" s="15"/>
      <c r="E5" s="15"/>
      <c r="F5" s="15"/>
      <c r="G5" s="15"/>
      <c r="H5" s="15"/>
      <c r="I5" s="15"/>
      <c r="J5" s="15"/>
      <c r="K5" s="15"/>
      <c r="L5" s="15"/>
      <c r="M5" s="15"/>
    </row>
    <row r="6" spans="2:13" ht="29" x14ac:dyDescent="0.35">
      <c r="C6" s="17" t="s">
        <v>48</v>
      </c>
      <c r="D6" s="111" t="s">
        <v>88</v>
      </c>
      <c r="E6" s="112" t="s">
        <v>89</v>
      </c>
    </row>
    <row r="7" spans="2:13" x14ac:dyDescent="0.35">
      <c r="B7" t="s">
        <v>87</v>
      </c>
      <c r="C7" s="13">
        <f>'5. Kan ik deelnemen '!C29/36</f>
        <v>1</v>
      </c>
      <c r="D7" s="13">
        <f>C7*'4. De regeling'!C25</f>
        <v>0.9</v>
      </c>
      <c r="E7" s="113">
        <f>'4. De regeling'!C23</f>
        <v>0.8</v>
      </c>
      <c r="G7">
        <f>+C7*0.9</f>
        <v>0.9</v>
      </c>
    </row>
    <row r="8" spans="2:13" x14ac:dyDescent="0.35">
      <c r="C8" s="13"/>
      <c r="D8" s="13"/>
    </row>
    <row r="9" spans="2:13" x14ac:dyDescent="0.35">
      <c r="C9" s="13"/>
      <c r="D9" s="13"/>
    </row>
    <row r="11" spans="2:13" ht="15" thickBot="1" x14ac:dyDescent="0.4">
      <c r="B11" s="15" t="s">
        <v>90</v>
      </c>
      <c r="C11" s="15"/>
      <c r="D11" s="15"/>
      <c r="E11" s="15"/>
      <c r="F11" s="15"/>
      <c r="G11" s="15"/>
      <c r="H11" s="15"/>
      <c r="I11" s="15"/>
      <c r="J11" s="15"/>
      <c r="K11" s="15"/>
      <c r="L11" s="15"/>
      <c r="M11" s="15"/>
    </row>
    <row r="12" spans="2:13" x14ac:dyDescent="0.35">
      <c r="B12" t="s">
        <v>90</v>
      </c>
      <c r="C12" s="4">
        <f>'6. Mijn gegevens'!C21</f>
        <v>0</v>
      </c>
    </row>
    <row r="13" spans="2:13" x14ac:dyDescent="0.35">
      <c r="B13" t="s">
        <v>91</v>
      </c>
      <c r="C13" s="3">
        <v>8.3299999999999999E-2</v>
      </c>
      <c r="D13" t="s">
        <v>92</v>
      </c>
    </row>
    <row r="14" spans="2:13" x14ac:dyDescent="0.35">
      <c r="B14" t="s">
        <v>93</v>
      </c>
      <c r="C14" s="3">
        <v>8.3299999999999999E-2</v>
      </c>
      <c r="D14" t="s">
        <v>94</v>
      </c>
    </row>
    <row r="15" spans="2:13" x14ac:dyDescent="0.35">
      <c r="C15" s="3"/>
    </row>
    <row r="16" spans="2:13" x14ac:dyDescent="0.35">
      <c r="C16" s="137" t="s">
        <v>95</v>
      </c>
      <c r="D16" s="138"/>
      <c r="E16" s="14"/>
      <c r="F16" s="135" t="s">
        <v>96</v>
      </c>
      <c r="G16" s="136"/>
      <c r="I16" s="3"/>
      <c r="J16" s="18" t="s">
        <v>97</v>
      </c>
      <c r="K16" s="3"/>
    </row>
    <row r="17" spans="2:18" x14ac:dyDescent="0.35">
      <c r="C17" s="17" t="s">
        <v>48</v>
      </c>
      <c r="D17" s="18" t="s">
        <v>98</v>
      </c>
      <c r="E17" s="30"/>
      <c r="F17" s="17" t="s">
        <v>48</v>
      </c>
      <c r="G17" s="18" t="s">
        <v>98</v>
      </c>
      <c r="I17" s="18"/>
      <c r="J17" s="3"/>
      <c r="K17" s="62" t="s">
        <v>99</v>
      </c>
      <c r="L17" s="28" t="s">
        <v>100</v>
      </c>
    </row>
    <row r="18" spans="2:18" x14ac:dyDescent="0.35">
      <c r="B18" t="s">
        <v>101</v>
      </c>
      <c r="C18" s="4">
        <f>(C12*12)+(C12*12*C13)+(C12*12*C14)</f>
        <v>0</v>
      </c>
      <c r="D18" s="4">
        <f>C18/C7*D7</f>
        <v>0</v>
      </c>
      <c r="E18" s="4"/>
      <c r="F18" s="4">
        <f>C12</f>
        <v>0</v>
      </c>
      <c r="G18" s="4">
        <f>C12*'4. De regeling'!$C$25</f>
        <v>0</v>
      </c>
      <c r="I18" s="4"/>
      <c r="J18" t="s">
        <v>102</v>
      </c>
      <c r="K18" s="4">
        <f>Basistabellen!C41</f>
        <v>75518</v>
      </c>
      <c r="L18" s="13">
        <f>Basistabellen!D41</f>
        <v>0.36969999999999997</v>
      </c>
    </row>
    <row r="19" spans="2:18" x14ac:dyDescent="0.35">
      <c r="B19" t="s">
        <v>103</v>
      </c>
      <c r="C19" s="14">
        <f>C86</f>
        <v>2040</v>
      </c>
      <c r="D19" s="14">
        <f>D86</f>
        <v>1869.7613500000002</v>
      </c>
      <c r="E19" s="14"/>
      <c r="F19" s="14">
        <f>F86</f>
        <v>2107.3115000000003</v>
      </c>
      <c r="G19" s="14">
        <f>G86</f>
        <v>1869.7613500000002</v>
      </c>
      <c r="I19" s="3"/>
      <c r="J19" t="s">
        <v>104</v>
      </c>
      <c r="K19" s="4">
        <f>Basistabellen!C42</f>
        <v>75519</v>
      </c>
      <c r="L19" s="13">
        <f>Basistabellen!D42</f>
        <v>0.495</v>
      </c>
    </row>
    <row r="20" spans="2:18" x14ac:dyDescent="0.35">
      <c r="C20" s="30"/>
      <c r="D20" s="3"/>
      <c r="E20" s="3"/>
      <c r="F20" s="3"/>
      <c r="G20" s="3"/>
      <c r="I20" s="3"/>
      <c r="K20" s="4"/>
      <c r="L20" s="13"/>
    </row>
    <row r="21" spans="2:18" x14ac:dyDescent="0.35">
      <c r="B21" t="s">
        <v>105</v>
      </c>
      <c r="C21" s="13">
        <f>IF(C19&gt;=K18,L19,L18)</f>
        <v>0.36969999999999997</v>
      </c>
      <c r="D21" s="3">
        <f>IF(D19&gt;=K18,L19,L18)</f>
        <v>0.36969999999999997</v>
      </c>
      <c r="E21" s="3"/>
      <c r="F21" s="3">
        <f>C21</f>
        <v>0.36969999999999997</v>
      </c>
      <c r="G21" s="3">
        <f>D21</f>
        <v>0.36969999999999997</v>
      </c>
      <c r="I21" s="3"/>
    </row>
    <row r="22" spans="2:18" x14ac:dyDescent="0.35">
      <c r="D22" s="3"/>
      <c r="E22" s="3"/>
      <c r="F22" s="3"/>
      <c r="G22" s="3"/>
      <c r="H22" s="3"/>
      <c r="I22" s="3"/>
      <c r="R22" s="30"/>
    </row>
    <row r="23" spans="2:18" x14ac:dyDescent="0.35">
      <c r="D23" s="3"/>
      <c r="E23" s="3"/>
      <c r="F23" s="3"/>
      <c r="G23" s="3"/>
      <c r="H23" s="3"/>
      <c r="I23" s="3"/>
    </row>
    <row r="24" spans="2:18" x14ac:dyDescent="0.35">
      <c r="D24" s="3"/>
      <c r="E24" s="3"/>
      <c r="F24" s="3"/>
      <c r="G24" s="3"/>
      <c r="H24" s="3"/>
      <c r="I24" s="3"/>
      <c r="K24" s="4"/>
      <c r="L24" s="3"/>
    </row>
    <row r="25" spans="2:18" ht="15" thickBot="1" x14ac:dyDescent="0.4">
      <c r="B25" s="15" t="s">
        <v>106</v>
      </c>
      <c r="C25" s="15"/>
      <c r="D25" s="15"/>
      <c r="E25" s="15"/>
      <c r="F25" s="15"/>
      <c r="G25" s="15"/>
      <c r="H25" s="15"/>
      <c r="I25" s="15"/>
      <c r="J25" s="15"/>
      <c r="K25" s="15"/>
      <c r="L25" s="15"/>
      <c r="M25" s="15"/>
    </row>
    <row r="28" spans="2:18" x14ac:dyDescent="0.35">
      <c r="C28" s="137" t="s">
        <v>95</v>
      </c>
      <c r="D28" s="138"/>
      <c r="F28" s="135" t="s">
        <v>107</v>
      </c>
      <c r="G28" s="136"/>
      <c r="J28" s="17" t="s">
        <v>108</v>
      </c>
    </row>
    <row r="29" spans="2:18" x14ac:dyDescent="0.35">
      <c r="C29" s="17" t="s">
        <v>48</v>
      </c>
      <c r="D29" s="18" t="s">
        <v>98</v>
      </c>
      <c r="E29" s="18"/>
      <c r="F29" s="17" t="s">
        <v>48</v>
      </c>
      <c r="G29" s="18" t="s">
        <v>98</v>
      </c>
      <c r="H29" s="18"/>
      <c r="I29" s="18"/>
      <c r="J29" t="s">
        <v>109</v>
      </c>
      <c r="K29" s="4">
        <f>Basistabellen!C77</f>
        <v>15816</v>
      </c>
    </row>
    <row r="30" spans="2:18" x14ac:dyDescent="0.35">
      <c r="B30" t="s">
        <v>110</v>
      </c>
      <c r="C30" s="14">
        <f>IF(C18&gt;$K$31,$K$31,C18)</f>
        <v>0</v>
      </c>
      <c r="D30" s="14">
        <f>IF(IF($K$35="ja",C18,D18)&gt;$K$31,$K$31,IF($K$35="ja",C18,D18))</f>
        <v>0</v>
      </c>
      <c r="F30" s="14">
        <f>C30/12</f>
        <v>0</v>
      </c>
      <c r="G30" s="14">
        <f>D30/12</f>
        <v>0</v>
      </c>
      <c r="J30" t="s">
        <v>111</v>
      </c>
      <c r="K30" s="4">
        <f>Basistabellen!C78</f>
        <v>26819</v>
      </c>
    </row>
    <row r="31" spans="2:18" x14ac:dyDescent="0.35">
      <c r="B31" t="s">
        <v>112</v>
      </c>
      <c r="C31" s="14">
        <f>IFERROR(C30/C7,0)</f>
        <v>0</v>
      </c>
      <c r="D31" s="14">
        <f>IFERROR(IF(K35="ja",C31,'Bruto-netto'!D30/C7),0)</f>
        <v>0</v>
      </c>
      <c r="F31" s="30">
        <f>C31/12-$K$29/12</f>
        <v>-1318</v>
      </c>
      <c r="G31" s="30">
        <f>D31/12-$K$29/12</f>
        <v>-1318</v>
      </c>
      <c r="J31" t="s">
        <v>113</v>
      </c>
      <c r="K31" s="4">
        <f>Basistabellen!C79</f>
        <v>137800</v>
      </c>
      <c r="L31" s="3"/>
    </row>
    <row r="32" spans="2:18" x14ac:dyDescent="0.35">
      <c r="B32" t="s">
        <v>114</v>
      </c>
      <c r="C32" s="14">
        <f>(C31-$K29)*$C$7*$K32</f>
        <v>-4080.5280000000002</v>
      </c>
      <c r="D32" s="14">
        <f>(D31-$K29)*$K32*$D$7</f>
        <v>-3672.4752000000003</v>
      </c>
      <c r="F32" s="30">
        <f>C32/12</f>
        <v>-340.04400000000004</v>
      </c>
      <c r="G32" s="30">
        <f>D32/12</f>
        <v>-306.03960000000001</v>
      </c>
      <c r="H32" s="30"/>
      <c r="J32" t="s">
        <v>115</v>
      </c>
      <c r="K32" s="3">
        <f>Basistabellen!C80</f>
        <v>0.25800000000000001</v>
      </c>
    </row>
    <row r="33" spans="2:12" x14ac:dyDescent="0.35">
      <c r="C33" s="14"/>
      <c r="D33" s="14"/>
      <c r="F33" s="14"/>
      <c r="G33" s="14"/>
      <c r="J33" t="s">
        <v>116</v>
      </c>
      <c r="K33" s="3">
        <f>Basistabellen!C81</f>
        <v>5.0000000000000001E-3</v>
      </c>
      <c r="L33" s="16" t="s">
        <v>117</v>
      </c>
    </row>
    <row r="34" spans="2:12" x14ac:dyDescent="0.35">
      <c r="B34" t="s">
        <v>118</v>
      </c>
      <c r="C34" s="90" t="s">
        <v>119</v>
      </c>
      <c r="D34" s="90" t="s">
        <v>119</v>
      </c>
      <c r="F34" s="90" t="s">
        <v>119</v>
      </c>
      <c r="G34" s="90" t="s">
        <v>119</v>
      </c>
      <c r="J34" t="s">
        <v>120</v>
      </c>
      <c r="K34" s="3">
        <f>Basistabellen!C82</f>
        <v>0.5</v>
      </c>
    </row>
    <row r="35" spans="2:12" x14ac:dyDescent="0.35">
      <c r="B35" t="s">
        <v>121</v>
      </c>
      <c r="C35" s="90" t="s">
        <v>119</v>
      </c>
      <c r="D35" s="14">
        <f>C32*(1-'4. De regeling'!$C$25)*L35</f>
        <v>-408.05279999999993</v>
      </c>
      <c r="F35" s="90" t="s">
        <v>119</v>
      </c>
      <c r="G35" s="14">
        <f>D35/12</f>
        <v>-34.004399999999997</v>
      </c>
      <c r="J35" t="s">
        <v>62</v>
      </c>
      <c r="K35" s="19" t="str">
        <f>'4. De regeling'!C27</f>
        <v>ja</v>
      </c>
      <c r="L35">
        <f>IF(K35="nee",0,1)</f>
        <v>1</v>
      </c>
    </row>
    <row r="36" spans="2:12" x14ac:dyDescent="0.35">
      <c r="C36" s="14"/>
      <c r="D36" s="14"/>
      <c r="K36" s="19"/>
      <c r="L36" s="3"/>
    </row>
    <row r="37" spans="2:12" x14ac:dyDescent="0.35">
      <c r="B37" t="s">
        <v>122</v>
      </c>
      <c r="C37" s="30">
        <f>(C30-K30)*K33</f>
        <v>-134.095</v>
      </c>
      <c r="D37" s="30">
        <f>(D30-K30)*K33*K34</f>
        <v>-67.047499999999999</v>
      </c>
      <c r="F37" s="89">
        <f>C37/12</f>
        <v>-11.174583333333333</v>
      </c>
      <c r="G37" s="89">
        <f>D37/12</f>
        <v>-5.5872916666666663</v>
      </c>
      <c r="H37" s="30"/>
      <c r="J37" s="17" t="s">
        <v>123</v>
      </c>
      <c r="K37" s="19"/>
      <c r="L37" s="3"/>
    </row>
    <row r="38" spans="2:12" x14ac:dyDescent="0.35">
      <c r="B38" t="s">
        <v>124</v>
      </c>
      <c r="C38" s="30">
        <f>C32+C37</f>
        <v>-4214.6230000000005</v>
      </c>
      <c r="D38" s="30">
        <f>D32+D37</f>
        <v>-3739.5227000000004</v>
      </c>
      <c r="F38" s="30">
        <f>F32+F37</f>
        <v>-351.21858333333336</v>
      </c>
      <c r="G38" s="30">
        <f>G32+G37</f>
        <v>-311.62689166666667</v>
      </c>
      <c r="J38" t="s">
        <v>125</v>
      </c>
      <c r="K38" s="4"/>
      <c r="L38" s="3"/>
    </row>
    <row r="39" spans="2:12" x14ac:dyDescent="0.35">
      <c r="C39" s="30"/>
      <c r="D39" s="30"/>
      <c r="F39" s="14"/>
      <c r="G39" s="14"/>
      <c r="J39" t="s">
        <v>126</v>
      </c>
      <c r="K39" s="4"/>
      <c r="L39" s="3"/>
    </row>
    <row r="40" spans="2:12" x14ac:dyDescent="0.35">
      <c r="B40" t="s">
        <v>127</v>
      </c>
      <c r="C40" s="90" t="s">
        <v>119</v>
      </c>
      <c r="D40" s="90" t="s">
        <v>119</v>
      </c>
      <c r="F40" s="90" t="s">
        <v>119</v>
      </c>
      <c r="G40" s="90" t="s">
        <v>119</v>
      </c>
      <c r="K40" s="4"/>
      <c r="L40" s="3"/>
    </row>
    <row r="41" spans="2:12" x14ac:dyDescent="0.35">
      <c r="B41" t="s">
        <v>128</v>
      </c>
      <c r="C41" s="90" t="s">
        <v>119</v>
      </c>
      <c r="D41" s="30">
        <f>C37*(1-'4. De regeling'!$C$25)*L35</f>
        <v>-13.409499999999998</v>
      </c>
      <c r="F41" s="90" t="s">
        <v>119</v>
      </c>
      <c r="G41" s="30">
        <f>D41/12</f>
        <v>-1.1174583333333332</v>
      </c>
      <c r="J41" t="s">
        <v>129</v>
      </c>
      <c r="K41" s="4"/>
      <c r="L41" s="3"/>
    </row>
    <row r="42" spans="2:12" x14ac:dyDescent="0.35">
      <c r="C42" s="30"/>
      <c r="D42" s="30"/>
      <c r="F42" s="14"/>
      <c r="G42" s="14"/>
      <c r="K42" s="4"/>
      <c r="L42" s="3"/>
    </row>
    <row r="43" spans="2:12" x14ac:dyDescent="0.35">
      <c r="B43" s="91" t="s">
        <v>130</v>
      </c>
      <c r="C43" s="30"/>
      <c r="D43" s="30"/>
      <c r="F43" s="14"/>
      <c r="G43" s="14"/>
      <c r="K43" s="4"/>
      <c r="L43" s="3"/>
    </row>
    <row r="44" spans="2:12" x14ac:dyDescent="0.35">
      <c r="B44" t="s">
        <v>131</v>
      </c>
      <c r="C44" s="30">
        <f>C32*$K$34</f>
        <v>-2040.2640000000001</v>
      </c>
      <c r="D44" s="30">
        <f>D32*$K$34</f>
        <v>-1836.2376000000002</v>
      </c>
      <c r="F44" s="72">
        <f>F32*$K$34</f>
        <v>-170.02200000000002</v>
      </c>
      <c r="G44" s="72">
        <f>G32*$K$34</f>
        <v>-153.0198</v>
      </c>
      <c r="H44" s="30"/>
      <c r="I44" s="30"/>
      <c r="K44" s="4"/>
      <c r="L44" s="3"/>
    </row>
    <row r="45" spans="2:12" x14ac:dyDescent="0.35">
      <c r="B45" t="s">
        <v>118</v>
      </c>
      <c r="C45" s="90" t="s">
        <v>119</v>
      </c>
      <c r="D45" s="90" t="s">
        <v>119</v>
      </c>
      <c r="F45" s="90" t="s">
        <v>119</v>
      </c>
      <c r="G45" s="90" t="s">
        <v>119</v>
      </c>
      <c r="H45" s="30"/>
      <c r="I45" s="30"/>
      <c r="K45" s="4"/>
      <c r="L45" s="3"/>
    </row>
    <row r="46" spans="2:12" x14ac:dyDescent="0.35">
      <c r="B46" t="s">
        <v>132</v>
      </c>
      <c r="C46" s="90" t="s">
        <v>119</v>
      </c>
      <c r="D46" s="30">
        <f>D35*$K$34</f>
        <v>-204.02639999999997</v>
      </c>
      <c r="F46" s="72"/>
      <c r="G46" s="72"/>
      <c r="H46" s="30"/>
      <c r="I46" s="30"/>
      <c r="K46" s="4"/>
      <c r="L46" s="3"/>
    </row>
    <row r="47" spans="2:12" x14ac:dyDescent="0.35">
      <c r="B47" t="s">
        <v>122</v>
      </c>
      <c r="C47" s="30">
        <f>C37*$K$34</f>
        <v>-67.047499999999999</v>
      </c>
      <c r="D47" s="30">
        <f>D37*$K$34</f>
        <v>-33.52375</v>
      </c>
      <c r="F47" s="72">
        <f>F37*$K$34</f>
        <v>-5.5872916666666663</v>
      </c>
      <c r="G47" s="72">
        <f>G37*$K$34</f>
        <v>-2.7936458333333332</v>
      </c>
      <c r="H47" s="30"/>
      <c r="I47" s="30"/>
      <c r="K47" s="4"/>
      <c r="L47" s="3"/>
    </row>
    <row r="48" spans="2:12" x14ac:dyDescent="0.35">
      <c r="B48" t="s">
        <v>127</v>
      </c>
      <c r="C48" s="90" t="s">
        <v>119</v>
      </c>
      <c r="D48" s="90" t="s">
        <v>119</v>
      </c>
      <c r="F48" s="90" t="s">
        <v>119</v>
      </c>
      <c r="G48" s="90" t="s">
        <v>119</v>
      </c>
      <c r="H48" s="30"/>
      <c r="I48" s="30"/>
      <c r="K48" s="4"/>
      <c r="L48" s="3"/>
    </row>
    <row r="49" spans="2:13" x14ac:dyDescent="0.35">
      <c r="B49" s="94" t="s">
        <v>133</v>
      </c>
      <c r="C49" s="95" t="s">
        <v>119</v>
      </c>
      <c r="D49" s="96">
        <f>D41*$K$34</f>
        <v>-6.7047499999999989</v>
      </c>
      <c r="E49" s="94"/>
      <c r="F49" s="97"/>
      <c r="G49" s="97"/>
      <c r="H49" s="30"/>
      <c r="I49" s="30"/>
      <c r="K49" s="4"/>
      <c r="L49" s="3"/>
    </row>
    <row r="50" spans="2:13" x14ac:dyDescent="0.35">
      <c r="B50" s="17" t="s">
        <v>134</v>
      </c>
      <c r="C50" s="70">
        <f>C38*$K$34</f>
        <v>-2107.3115000000003</v>
      </c>
      <c r="D50" s="70">
        <f>SUM(D44:D49)</f>
        <v>-2080.4924999999998</v>
      </c>
      <c r="E50" s="17"/>
      <c r="F50" s="93">
        <f>F47+F44</f>
        <v>-175.60929166666668</v>
      </c>
      <c r="G50" s="93">
        <f>G47+G44</f>
        <v>-155.81344583333333</v>
      </c>
      <c r="H50" s="30"/>
      <c r="I50" s="30"/>
      <c r="K50" s="4"/>
      <c r="L50" s="3"/>
    </row>
    <row r="51" spans="2:13" x14ac:dyDescent="0.35">
      <c r="C51" s="30"/>
      <c r="D51" s="30"/>
      <c r="F51" s="72"/>
      <c r="G51" s="72"/>
      <c r="H51" s="30"/>
      <c r="I51" s="30"/>
      <c r="K51" s="4"/>
      <c r="L51" s="3"/>
    </row>
    <row r="52" spans="2:13" x14ac:dyDescent="0.35">
      <c r="B52" s="91" t="s">
        <v>135</v>
      </c>
      <c r="C52" s="30"/>
      <c r="D52" s="30"/>
      <c r="F52" s="72"/>
      <c r="G52" s="72"/>
      <c r="H52" s="30"/>
      <c r="I52" s="30"/>
      <c r="K52" s="4"/>
      <c r="L52" s="3"/>
    </row>
    <row r="53" spans="2:13" x14ac:dyDescent="0.35">
      <c r="B53" t="s">
        <v>131</v>
      </c>
      <c r="C53" s="30">
        <f>C32*(1-K34)</f>
        <v>-2040.2640000000001</v>
      </c>
      <c r="D53" s="30">
        <f>D32*(1-K34)</f>
        <v>-1836.2376000000002</v>
      </c>
      <c r="F53" s="71">
        <f>F32*(1-$K$34)</f>
        <v>-170.02200000000002</v>
      </c>
      <c r="G53" s="71">
        <f>G32*(1-$K$34)</f>
        <v>-153.0198</v>
      </c>
      <c r="K53" s="4"/>
      <c r="L53" s="3"/>
    </row>
    <row r="54" spans="2:13" x14ac:dyDescent="0.35">
      <c r="B54" t="s">
        <v>118</v>
      </c>
      <c r="C54" s="90" t="s">
        <v>119</v>
      </c>
      <c r="D54" s="90" t="s">
        <v>119</v>
      </c>
      <c r="F54" s="90" t="s">
        <v>119</v>
      </c>
      <c r="G54" s="90" t="s">
        <v>119</v>
      </c>
      <c r="K54" s="4"/>
      <c r="L54" s="3"/>
    </row>
    <row r="55" spans="2:13" x14ac:dyDescent="0.35">
      <c r="B55" t="s">
        <v>132</v>
      </c>
      <c r="C55" s="90" t="s">
        <v>119</v>
      </c>
      <c r="D55" s="30">
        <f>D35*K34</f>
        <v>-204.02639999999997</v>
      </c>
      <c r="F55" s="71"/>
      <c r="G55" s="71"/>
      <c r="K55" s="4"/>
      <c r="L55" s="3"/>
    </row>
    <row r="56" spans="2:13" x14ac:dyDescent="0.35">
      <c r="B56" t="s">
        <v>122</v>
      </c>
      <c r="C56" s="30">
        <f>C37*(1-K34)</f>
        <v>-67.047499999999999</v>
      </c>
      <c r="D56" s="30">
        <f>D37*(1-K34)</f>
        <v>-33.52375</v>
      </c>
      <c r="F56" s="71">
        <f>F37*(1-$K$34)</f>
        <v>-5.5872916666666663</v>
      </c>
      <c r="G56" s="71">
        <f>G37*(1-$K$34)</f>
        <v>-2.7936458333333332</v>
      </c>
      <c r="K56" s="4"/>
      <c r="L56" s="3"/>
    </row>
    <row r="57" spans="2:13" x14ac:dyDescent="0.35">
      <c r="B57" t="s">
        <v>127</v>
      </c>
      <c r="C57" s="90" t="s">
        <v>119</v>
      </c>
      <c r="D57" s="90" t="s">
        <v>119</v>
      </c>
      <c r="F57" s="90" t="s">
        <v>119</v>
      </c>
      <c r="G57" s="90" t="s">
        <v>119</v>
      </c>
      <c r="K57" s="4"/>
      <c r="L57" s="3"/>
    </row>
    <row r="58" spans="2:13" x14ac:dyDescent="0.35">
      <c r="B58" s="94" t="s">
        <v>133</v>
      </c>
      <c r="C58" s="95" t="s">
        <v>119</v>
      </c>
      <c r="D58" s="96">
        <f>D41*$K$34</f>
        <v>-6.7047499999999989</v>
      </c>
      <c r="E58" s="94"/>
      <c r="F58" s="97"/>
      <c r="G58" s="97"/>
      <c r="K58" s="4"/>
      <c r="L58" s="3"/>
    </row>
    <row r="59" spans="2:13" x14ac:dyDescent="0.35">
      <c r="B59" s="17" t="s">
        <v>136</v>
      </c>
      <c r="C59" s="70">
        <f>C38*$K$34</f>
        <v>-2107.3115000000003</v>
      </c>
      <c r="D59" s="70">
        <f>SUM(D53:D58)</f>
        <v>-2080.4924999999998</v>
      </c>
      <c r="E59" s="17"/>
      <c r="F59" s="92">
        <f>F56+F53</f>
        <v>-175.60929166666668</v>
      </c>
      <c r="G59" s="92">
        <f>G56+G53</f>
        <v>-155.81344583333333</v>
      </c>
      <c r="I59" s="30"/>
      <c r="J59" s="30"/>
      <c r="K59" s="4"/>
      <c r="L59" s="3"/>
    </row>
    <row r="60" spans="2:13" x14ac:dyDescent="0.35">
      <c r="C60" s="99" t="s">
        <v>137</v>
      </c>
      <c r="D60" s="98">
        <f>$D$38*$K$34</f>
        <v>-1869.7613500000002</v>
      </c>
      <c r="F60" t="b">
        <f>+F59*12=C59</f>
        <v>1</v>
      </c>
      <c r="I60" s="30"/>
      <c r="J60" s="30"/>
    </row>
    <row r="61" spans="2:13" ht="15" thickBot="1" x14ac:dyDescent="0.4">
      <c r="B61" s="15" t="s">
        <v>138</v>
      </c>
      <c r="C61" s="15"/>
      <c r="D61" s="15"/>
      <c r="E61" s="15"/>
      <c r="F61" s="15"/>
      <c r="G61" s="15"/>
      <c r="H61" s="15"/>
      <c r="I61" s="15"/>
      <c r="J61" s="15"/>
      <c r="K61" s="15"/>
      <c r="L61" s="15"/>
      <c r="M61" s="15"/>
    </row>
    <row r="64" spans="2:13" x14ac:dyDescent="0.35">
      <c r="C64" s="137" t="s">
        <v>139</v>
      </c>
      <c r="D64" s="138"/>
      <c r="F64" s="135" t="s">
        <v>107</v>
      </c>
      <c r="G64" s="136"/>
      <c r="J64" s="17" t="s">
        <v>108</v>
      </c>
    </row>
    <row r="65" spans="2:15" x14ac:dyDescent="0.35">
      <c r="C65" s="17" t="s">
        <v>48</v>
      </c>
      <c r="D65" s="18" t="s">
        <v>98</v>
      </c>
      <c r="F65" s="18" t="s">
        <v>48</v>
      </c>
      <c r="G65" s="18" t="s">
        <v>98</v>
      </c>
    </row>
    <row r="66" spans="2:15" x14ac:dyDescent="0.35">
      <c r="B66" t="s">
        <v>140</v>
      </c>
      <c r="C66" s="14">
        <f>F18*12</f>
        <v>0</v>
      </c>
      <c r="D66" s="14">
        <f>G18*12</f>
        <v>0</v>
      </c>
      <c r="F66" s="14">
        <f>F18</f>
        <v>0</v>
      </c>
      <c r="G66" s="14">
        <f>G18</f>
        <v>0</v>
      </c>
    </row>
    <row r="67" spans="2:15" x14ac:dyDescent="0.35">
      <c r="B67" t="s">
        <v>141</v>
      </c>
      <c r="J67" t="s">
        <v>142</v>
      </c>
    </row>
    <row r="68" spans="2:15" x14ac:dyDescent="0.35">
      <c r="B68" t="s">
        <v>143</v>
      </c>
      <c r="C68" s="119">
        <f>IF(C86*12&lt;=$K$68,$L$68,0)</f>
        <v>3362</v>
      </c>
      <c r="D68" s="119">
        <f>IF(D86*12&lt;=$K$68,$L$68,0)</f>
        <v>3362</v>
      </c>
      <c r="F68" s="87">
        <f>IF(I86*12&lt;=$K$68,$L$68,0)/12</f>
        <v>280.16666666666669</v>
      </c>
      <c r="G68" s="87">
        <f>IF(J86*12&lt;=$K$68,$L$68,0)/12</f>
        <v>280.16666666666669</v>
      </c>
      <c r="J68" s="4" t="s">
        <v>144</v>
      </c>
      <c r="K68" s="14">
        <f>Basistabellen!D65</f>
        <v>24813</v>
      </c>
      <c r="L68" s="132">
        <f>Basistabellen!K65</f>
        <v>3362</v>
      </c>
      <c r="N68" s="37"/>
    </row>
    <row r="69" spans="2:15" x14ac:dyDescent="0.35">
      <c r="B69" t="s">
        <v>145</v>
      </c>
      <c r="C69" s="131">
        <f>IF(AND(C86*12&gt;$K$68,C86*12&lt;=$K$69),$L$68-6.63%*(C86*12-$K$68),0)</f>
        <v>0</v>
      </c>
      <c r="D69" s="131">
        <f>IF(AND(D86*12&gt;$K$68,D86*12&lt;=$K$69),$L$68-(6.63%*(D86*12-$K$68)),0)</f>
        <v>0</v>
      </c>
      <c r="E69" s="14"/>
      <c r="F69" s="87">
        <f>IF(AND(F86&gt;$K$68,F86&lt;=$K$69),$L$68-(6.095%*(F86-$K$68)),0)/12</f>
        <v>0</v>
      </c>
      <c r="G69" s="87">
        <f>IF(AND(G86&gt;$K$68,G86&lt;=$K$69),$L$68-(6.095%*(G86-$K$68)),0)/12</f>
        <v>0</v>
      </c>
      <c r="H69" s="88"/>
      <c r="J69" t="s">
        <v>146</v>
      </c>
      <c r="K69" s="14">
        <f>Basistabellen!D66</f>
        <v>75518</v>
      </c>
      <c r="L69" t="str">
        <f>Basistabellen!K66</f>
        <v>€ 3362- 6,630% x (belastbaar inkomen uit werk en woning - € 24813)</v>
      </c>
      <c r="N69" s="31"/>
      <c r="O69" s="69"/>
    </row>
    <row r="70" spans="2:15" x14ac:dyDescent="0.35">
      <c r="B70" t="s">
        <v>147</v>
      </c>
      <c r="C70" s="119">
        <v>0</v>
      </c>
      <c r="D70" s="119">
        <v>0</v>
      </c>
      <c r="F70" s="87">
        <v>0</v>
      </c>
      <c r="G70" s="87">
        <v>1</v>
      </c>
      <c r="H70" s="31"/>
      <c r="J70" t="s">
        <v>148</v>
      </c>
      <c r="K70" s="14">
        <f>Basistabellen!C67</f>
        <v>75519</v>
      </c>
      <c r="L70" s="28">
        <v>0</v>
      </c>
      <c r="N70" s="67"/>
      <c r="O70" s="69"/>
    </row>
    <row r="71" spans="2:15" x14ac:dyDescent="0.35">
      <c r="F71" s="87"/>
      <c r="G71" s="87"/>
      <c r="H71" s="31"/>
      <c r="L71" s="2"/>
      <c r="N71" s="67"/>
      <c r="O71" s="69"/>
    </row>
    <row r="72" spans="2:15" x14ac:dyDescent="0.35">
      <c r="B72" t="s">
        <v>149</v>
      </c>
      <c r="C72" s="14">
        <f>ROUND(SUM(C68:C70),0)</f>
        <v>3362</v>
      </c>
      <c r="D72" s="14">
        <f>SUM(D68:D70)</f>
        <v>3362</v>
      </c>
      <c r="F72" s="87">
        <f>SUM(F68:F70)</f>
        <v>280.16666666666669</v>
      </c>
      <c r="G72" s="87">
        <f>SUM(G68:G70)</f>
        <v>281.16666666666669</v>
      </c>
      <c r="H72" s="67"/>
      <c r="K72" s="74"/>
      <c r="N72" s="67"/>
      <c r="O72" s="69"/>
    </row>
    <row r="73" spans="2:15" x14ac:dyDescent="0.35">
      <c r="H73" s="31"/>
      <c r="N73" s="68"/>
      <c r="O73" s="69"/>
    </row>
    <row r="74" spans="2:15" x14ac:dyDescent="0.35">
      <c r="B74" t="s">
        <v>150</v>
      </c>
      <c r="C74" s="14">
        <f>ROUND(Basistabellen!F56,0)</f>
        <v>0</v>
      </c>
      <c r="D74" s="14">
        <f>Basistabellen!G56</f>
        <v>0</v>
      </c>
      <c r="F74" s="30">
        <f>C74/12</f>
        <v>0</v>
      </c>
      <c r="G74" s="14">
        <f>D74/12</f>
        <v>0</v>
      </c>
      <c r="H74" s="68"/>
      <c r="J74" t="s">
        <v>150</v>
      </c>
      <c r="N74" s="31"/>
      <c r="O74" s="69"/>
    </row>
    <row r="75" spans="2:15" x14ac:dyDescent="0.35">
      <c r="C75" s="14"/>
      <c r="D75" s="14"/>
      <c r="F75" s="30"/>
      <c r="G75" s="14"/>
      <c r="H75" s="68"/>
      <c r="J75" t="s">
        <v>151</v>
      </c>
      <c r="L75" s="14"/>
      <c r="N75" s="31"/>
      <c r="O75" s="69"/>
    </row>
    <row r="76" spans="2:15" x14ac:dyDescent="0.35">
      <c r="H76" s="31"/>
      <c r="N76" s="68"/>
      <c r="O76" s="69"/>
    </row>
    <row r="77" spans="2:15" x14ac:dyDescent="0.35">
      <c r="H77" s="68"/>
    </row>
    <row r="78" spans="2:15" ht="15" thickBot="1" x14ac:dyDescent="0.4">
      <c r="B78" s="15" t="s">
        <v>152</v>
      </c>
      <c r="C78" s="15"/>
      <c r="D78" s="15"/>
      <c r="E78" s="15"/>
      <c r="F78" s="15"/>
      <c r="G78" s="15"/>
      <c r="H78" s="15"/>
      <c r="I78" s="15"/>
      <c r="J78" s="15"/>
      <c r="K78" s="15"/>
      <c r="L78" s="15"/>
      <c r="M78" s="15"/>
    </row>
    <row r="81" spans="2:10" x14ac:dyDescent="0.35">
      <c r="C81" s="137" t="s">
        <v>95</v>
      </c>
      <c r="D81" s="138"/>
      <c r="F81" s="137" t="s">
        <v>153</v>
      </c>
      <c r="G81" s="138"/>
      <c r="I81" s="135" t="s">
        <v>96</v>
      </c>
      <c r="J81" s="136"/>
    </row>
    <row r="82" spans="2:10" x14ac:dyDescent="0.35">
      <c r="C82" s="17" t="s">
        <v>48</v>
      </c>
      <c r="D82" s="18" t="s">
        <v>98</v>
      </c>
      <c r="F82" s="17" t="s">
        <v>48</v>
      </c>
      <c r="G82" s="18" t="s">
        <v>98</v>
      </c>
      <c r="I82" s="17" t="s">
        <v>48</v>
      </c>
      <c r="J82" s="100" t="s">
        <v>98</v>
      </c>
    </row>
    <row r="83" spans="2:10" x14ac:dyDescent="0.35">
      <c r="B83" t="s">
        <v>90</v>
      </c>
      <c r="C83" s="14">
        <f>C18</f>
        <v>0</v>
      </c>
      <c r="D83" s="14">
        <f>D18</f>
        <v>0</v>
      </c>
      <c r="F83" s="14">
        <f>C66</f>
        <v>0</v>
      </c>
      <c r="G83" s="14">
        <f>D66</f>
        <v>0</v>
      </c>
      <c r="I83" s="14">
        <f>F18</f>
        <v>0</v>
      </c>
      <c r="J83" s="14">
        <f>G18</f>
        <v>0</v>
      </c>
    </row>
    <row r="84" spans="2:10" x14ac:dyDescent="0.35">
      <c r="B84" t="s">
        <v>154</v>
      </c>
      <c r="C84" s="14">
        <f>-SUM(C53:C55)</f>
        <v>2040.2640000000001</v>
      </c>
      <c r="D84" s="14">
        <f>-D60</f>
        <v>1869.7613500000002</v>
      </c>
      <c r="F84" s="14">
        <f>C84</f>
        <v>2040.2640000000001</v>
      </c>
      <c r="G84" s="14">
        <f>D84</f>
        <v>1869.7613500000002</v>
      </c>
      <c r="I84" s="30">
        <f>-F53</f>
        <v>170.02200000000002</v>
      </c>
      <c r="J84" s="30">
        <f>-G53</f>
        <v>153.0198</v>
      </c>
    </row>
    <row r="85" spans="2:10" x14ac:dyDescent="0.35">
      <c r="B85" t="s">
        <v>155</v>
      </c>
      <c r="C85" s="14">
        <f>-SUM(C56:C58)</f>
        <v>67.047499999999999</v>
      </c>
      <c r="D85" s="14"/>
      <c r="F85" s="14">
        <f>-SUM(C56:C58)</f>
        <v>67.047499999999999</v>
      </c>
      <c r="G85" s="14"/>
      <c r="I85" s="30">
        <f>-F56</f>
        <v>5.5872916666666663</v>
      </c>
      <c r="J85" s="30"/>
    </row>
    <row r="86" spans="2:10" x14ac:dyDescent="0.35">
      <c r="B86" s="17" t="s">
        <v>103</v>
      </c>
      <c r="C86" s="20">
        <f>ROUND(C83+C84,0)</f>
        <v>2040</v>
      </c>
      <c r="D86" s="20">
        <f>D83+D84</f>
        <v>1869.7613500000002</v>
      </c>
      <c r="F86" s="20">
        <f>F83+F84+F85</f>
        <v>2107.3115000000003</v>
      </c>
      <c r="G86" s="20">
        <f>G83+G84</f>
        <v>1869.7613500000002</v>
      </c>
      <c r="I86" s="70">
        <f>SUM(I83:I85)</f>
        <v>175.60929166666668</v>
      </c>
      <c r="J86" s="20">
        <f>SUM(J83:J84)</f>
        <v>153.0198</v>
      </c>
    </row>
    <row r="87" spans="2:10" x14ac:dyDescent="0.35">
      <c r="C87" s="30"/>
    </row>
    <row r="88" spans="2:10" x14ac:dyDescent="0.35">
      <c r="B88" t="s">
        <v>156</v>
      </c>
      <c r="C88" s="14">
        <f>IF(C86&gt;$K$18,(C86-$K$18)*$L$19+($K$18*$L$18),C86*$L$18)</f>
        <v>754.18799999999999</v>
      </c>
      <c r="D88" s="14">
        <f>IF(D86&gt;$K$18,(D86-$K$18)*$L$19+($K$18*$L$18),D86*$L$18)</f>
        <v>691.250771095</v>
      </c>
      <c r="F88" s="14">
        <f>IF(F86&gt;$K$18,(F86-$K$18)*$L$19+($K$18*$L$18),F86*$L$18)</f>
        <v>779.07306155000003</v>
      </c>
      <c r="G88" s="14">
        <f>IF(G86&gt;$K$18,(G86-$K$18)*$L$19+($K$18*$L$18),G86*$L$18)</f>
        <v>691.250771095</v>
      </c>
      <c r="I88" s="30">
        <f>IF(I86&gt;$K$18,(I86-$K$18)*$L$19+($K$18*$L$18),I86*$L$18)</f>
        <v>64.92275512916666</v>
      </c>
      <c r="J88" s="30">
        <f>IF(J86&gt;$K$18,(J86-$K$18)*$L$19+($K$18*$L$18),J86*$L$18)</f>
        <v>56.571420059999994</v>
      </c>
    </row>
    <row r="89" spans="2:10" x14ac:dyDescent="0.35">
      <c r="B89" t="s">
        <v>141</v>
      </c>
      <c r="C89" s="14">
        <f>-C72</f>
        <v>-3362</v>
      </c>
      <c r="D89" s="14">
        <f>-D72</f>
        <v>-3362</v>
      </c>
      <c r="F89" s="14">
        <f>-F72*12</f>
        <v>-3362</v>
      </c>
      <c r="G89" s="14">
        <f>-G72*12</f>
        <v>-3374</v>
      </c>
      <c r="I89" s="30">
        <f>F89/12</f>
        <v>-280.16666666666669</v>
      </c>
      <c r="J89" s="30">
        <f>-G72</f>
        <v>-281.16666666666669</v>
      </c>
    </row>
    <row r="90" spans="2:10" x14ac:dyDescent="0.35">
      <c r="B90" t="s">
        <v>150</v>
      </c>
      <c r="C90" s="14">
        <f>-C74</f>
        <v>0</v>
      </c>
      <c r="D90" s="14">
        <f>-D74</f>
        <v>0</v>
      </c>
      <c r="F90" s="14">
        <f>-C74</f>
        <v>0</v>
      </c>
      <c r="G90" s="14">
        <f>-D74</f>
        <v>0</v>
      </c>
      <c r="I90" s="30">
        <f>F90/12</f>
        <v>0</v>
      </c>
      <c r="J90" s="30">
        <f>-G74</f>
        <v>0</v>
      </c>
    </row>
    <row r="91" spans="2:10" x14ac:dyDescent="0.35">
      <c r="B91" s="17" t="s">
        <v>157</v>
      </c>
      <c r="C91" s="20">
        <f>SUM(C88:C90)</f>
        <v>-2607.8119999999999</v>
      </c>
      <c r="D91" s="20">
        <f>SUM(D88:D90)</f>
        <v>-2670.7492289050001</v>
      </c>
      <c r="F91" s="20">
        <f>SUM(F88:F90)</f>
        <v>-2582.9269384499999</v>
      </c>
      <c r="G91" s="20">
        <f>SUM(G88:G90)</f>
        <v>-2682.7492289050001</v>
      </c>
      <c r="I91" s="70">
        <f>SUM(I88:I90)</f>
        <v>-215.24391153750003</v>
      </c>
      <c r="J91" s="20">
        <f>SUM(J88:J90)</f>
        <v>-224.59524660666671</v>
      </c>
    </row>
    <row r="93" spans="2:10" x14ac:dyDescent="0.35">
      <c r="B93" s="17" t="s">
        <v>158</v>
      </c>
      <c r="C93" s="20">
        <f>C86-C91</f>
        <v>4647.8119999999999</v>
      </c>
      <c r="D93" s="20">
        <f>D86-D91</f>
        <v>4540.5105789050003</v>
      </c>
      <c r="F93" s="20">
        <f>F86-F91</f>
        <v>4690.2384384500001</v>
      </c>
      <c r="G93" s="20">
        <f>G86-G91</f>
        <v>4552.5105789050003</v>
      </c>
      <c r="I93" s="70">
        <f>F93/12</f>
        <v>390.85320320416668</v>
      </c>
      <c r="J93" s="20">
        <f>J86-J91</f>
        <v>377.61504660666674</v>
      </c>
    </row>
    <row r="94" spans="2:10" x14ac:dyDescent="0.35">
      <c r="F94" s="14"/>
    </row>
    <row r="95" spans="2:10" x14ac:dyDescent="0.35">
      <c r="C95" s="14">
        <f>IF(C86&gt;$K$18,(C86-$K$18)*$L$19+($K$18*$L$18),C86*$L$18)</f>
        <v>754.18799999999999</v>
      </c>
      <c r="D95" s="14">
        <f>IF(D86&gt;$K$18,(D86-$K$18)*$L$19+($K$18*$L$18),D86*$L$18)</f>
        <v>691.250771095</v>
      </c>
      <c r="F95" s="14">
        <f>IF(F86&gt;$K$18,(F86-$K$18)*$L$19+($K$18*$L$18),F86*$L$18)</f>
        <v>779.07306155000003</v>
      </c>
      <c r="G95" s="14">
        <f>IF(G86&gt;$K$18,(G86-$K$18)*$L$19+($K$18*$L$18),G86*$L$18)</f>
        <v>691.250771095</v>
      </c>
      <c r="I95" s="14">
        <f>IF(I86&gt;$K$18,(I86-$K$18)*$L$19+($K$18*$L$18),I86*$L$18)</f>
        <v>64.92275512916666</v>
      </c>
      <c r="J95" s="14">
        <f>IF(J86&gt;$K$18,(J86-$K$18)*$L$19+($K$18*$L$18),J86*$L$18)</f>
        <v>56.571420059999994</v>
      </c>
    </row>
    <row r="96" spans="2:10" x14ac:dyDescent="0.35">
      <c r="C96" s="14">
        <f>C95+C90</f>
        <v>754.18799999999999</v>
      </c>
      <c r="D96" s="14">
        <f>D95+D90+D89</f>
        <v>-2670.7492289050001</v>
      </c>
      <c r="F96" s="14">
        <f>F95+F90</f>
        <v>779.07306155000003</v>
      </c>
      <c r="G96" s="14">
        <f>G95+G90+G89</f>
        <v>-2682.7492289050001</v>
      </c>
      <c r="I96" s="14">
        <f>I95+I90+I89</f>
        <v>-215.24391153750003</v>
      </c>
      <c r="J96" s="14">
        <f>J95+J90+J89</f>
        <v>-224.59524660666671</v>
      </c>
    </row>
    <row r="97" spans="3:10" x14ac:dyDescent="0.35">
      <c r="C97" s="14">
        <f>C86-C96</f>
        <v>1285.8119999999999</v>
      </c>
      <c r="D97" s="14">
        <f>D86-D96</f>
        <v>4540.5105789050003</v>
      </c>
      <c r="F97" s="14">
        <f>F86-F96</f>
        <v>1328.2384384500001</v>
      </c>
      <c r="G97" s="14">
        <f>G86-G96</f>
        <v>4552.5105789050003</v>
      </c>
      <c r="I97" s="14">
        <f>I86-I96</f>
        <v>390.85320320416668</v>
      </c>
      <c r="J97" s="14">
        <f>J86-J96</f>
        <v>377.61504660666674</v>
      </c>
    </row>
    <row r="98" spans="3:10" x14ac:dyDescent="0.35">
      <c r="D98" s="14">
        <f>+C97-D97</f>
        <v>-3254.6985789050004</v>
      </c>
      <c r="G98" s="14">
        <f>+F97-G97</f>
        <v>-3224.2721404550002</v>
      </c>
      <c r="J98" s="14">
        <f>+I97-J97</f>
        <v>13.238156597499938</v>
      </c>
    </row>
    <row r="99" spans="3:10" x14ac:dyDescent="0.35">
      <c r="I99" s="30"/>
    </row>
  </sheetData>
  <sheetProtection algorithmName="SHA-512" hashValue="mrv2gY0nsunagRHZPWcoE4+g2JeMOS7ahqJ82SNq1nmyYxH8/F95EJpPUhsCtQ7x5rf9RTm/NF0bL6Rk65lNxA==" saltValue="sp/EEbQQ+2+m9XkaqRfRWA==" spinCount="100000" sheet="1" objects="1" scenarios="1"/>
  <mergeCells count="9">
    <mergeCell ref="I81:J81"/>
    <mergeCell ref="C81:D81"/>
    <mergeCell ref="C16:D16"/>
    <mergeCell ref="F16:G16"/>
    <mergeCell ref="C28:D28"/>
    <mergeCell ref="F28:G28"/>
    <mergeCell ref="C64:D64"/>
    <mergeCell ref="F64:G64"/>
    <mergeCell ref="F81:G81"/>
  </mergeCells>
  <pageMargins left="0.7" right="0.7" top="0.75" bottom="0.75" header="0.3" footer="0.3"/>
  <pageSetup paperSize="9" orientation="portrait"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96"/>
  <sheetViews>
    <sheetView workbookViewId="0">
      <selection activeCell="C7" sqref="C7"/>
    </sheetView>
  </sheetViews>
  <sheetFormatPr defaultRowHeight="14.5" x14ac:dyDescent="0.35"/>
  <cols>
    <col min="2" max="2" width="55.54296875" customWidth="1"/>
    <col min="3" max="3" width="29.90625" customWidth="1"/>
    <col min="4" max="7" width="25.08984375" customWidth="1"/>
    <col min="8" max="8" width="209.90625" customWidth="1"/>
    <col min="9" max="9" width="10" bestFit="1" customWidth="1"/>
    <col min="10" max="10" width="10.453125" bestFit="1" customWidth="1"/>
  </cols>
  <sheetData>
    <row r="2" spans="2:10" ht="18.5" x14ac:dyDescent="0.45">
      <c r="B2" s="6" t="s">
        <v>159</v>
      </c>
    </row>
    <row r="4" spans="2:10" ht="15" thickBot="1" x14ac:dyDescent="0.4">
      <c r="B4" s="15" t="s">
        <v>160</v>
      </c>
      <c r="C4" s="15"/>
      <c r="D4" s="15"/>
    </row>
    <row r="5" spans="2:10" x14ac:dyDescent="0.35">
      <c r="D5" s="55" t="s">
        <v>161</v>
      </c>
      <c r="E5" t="s">
        <v>162</v>
      </c>
      <c r="J5" s="52"/>
    </row>
    <row r="6" spans="2:10" x14ac:dyDescent="0.35">
      <c r="B6" t="s">
        <v>163</v>
      </c>
      <c r="C6" s="48">
        <f>IF(ISBLANK('5. Kan ik deelnemen '!C36),"",EDATE('5. Kan ik deelnemen '!C36,VLOOKUP('5. Kan ik deelnemen '!C36,Basistabellen!$B$7:$E$18,4,TRUE)))</f>
        <v>47119</v>
      </c>
      <c r="D6" s="28" t="str">
        <f>VLOOKUP(MONTH(C6),Basistabellen!$B$21:$C$32,2,FALSE)&amp;" "&amp;YEAR(Rekenblad!C6)</f>
        <v>januari 2029</v>
      </c>
      <c r="E6">
        <f ca="1">IF(C6&lt;=EDATE(TODAY(),1),0,1)</f>
        <v>1</v>
      </c>
      <c r="J6" s="52"/>
    </row>
    <row r="7" spans="2:10" x14ac:dyDescent="0.35">
      <c r="B7" t="s">
        <v>164</v>
      </c>
      <c r="C7" s="49">
        <f>IF(ISBLANK(C6),"",IF(DAY(C6)=1,EDATE(C6,12*-5),EDATE(C6,12*-5+1)))</f>
        <v>45292</v>
      </c>
      <c r="D7" s="28" t="str">
        <f>VLOOKUP(MONTH(C7),Basistabellen!$B$21:$C$32,2,FALSE)&amp;" "&amp;YEAR(Rekenblad!C7)</f>
        <v>januari 2024</v>
      </c>
    </row>
    <row r="8" spans="2:10" x14ac:dyDescent="0.35">
      <c r="B8" t="s">
        <v>165</v>
      </c>
      <c r="C8" s="49">
        <f>IF(ISBLANK('5. Kan ik deelnemen '!C42),"",EDATE('5. Kan ik deelnemen '!C42,12*8))</f>
        <v>39448</v>
      </c>
    </row>
    <row r="9" spans="2:10" x14ac:dyDescent="0.35">
      <c r="B9" t="s">
        <v>166</v>
      </c>
      <c r="C9" s="49">
        <f ca="1">IF(OR(C7="",C8=""),"",MAX(C7:C8,EDATE(TODAY(),1)))</f>
        <v>45380</v>
      </c>
      <c r="D9" s="28" t="str">
        <f ca="1">VLOOKUP(MONTH(C9),Basistabellen!$B$21:$C$32,2,FALSE)&amp;" "&amp;YEAR(Rekenblad!C9)</f>
        <v>maart 2024</v>
      </c>
      <c r="E9" s="51"/>
      <c r="G9" s="52"/>
    </row>
    <row r="10" spans="2:10" x14ac:dyDescent="0.35">
      <c r="B10" t="s">
        <v>167</v>
      </c>
      <c r="C10" s="49">
        <f ca="1">TODAY()</f>
        <v>45351</v>
      </c>
      <c r="D10" s="28"/>
      <c r="E10" s="51"/>
      <c r="G10" s="52"/>
    </row>
    <row r="11" spans="2:10" x14ac:dyDescent="0.35">
      <c r="B11" t="s">
        <v>168</v>
      </c>
      <c r="C11" s="108">
        <f ca="1">EDATE(C10,1)-DAY(Startdatum)+1</f>
        <v>45352</v>
      </c>
      <c r="D11" s="28"/>
      <c r="E11" s="51"/>
      <c r="G11" s="52"/>
    </row>
    <row r="12" spans="2:10" x14ac:dyDescent="0.35">
      <c r="C12" s="47"/>
      <c r="G12" s="51"/>
    </row>
    <row r="13" spans="2:10" ht="15" thickBot="1" x14ac:dyDescent="0.4">
      <c r="B13" s="15" t="s">
        <v>61</v>
      </c>
      <c r="C13" s="15"/>
      <c r="D13" s="15"/>
    </row>
    <row r="15" spans="2:10" x14ac:dyDescent="0.35">
      <c r="B15" t="s">
        <v>169</v>
      </c>
      <c r="C15" s="50" t="str">
        <f ca="1">IFERROR(DATEDIF('7. Inzicht'!C29,'7. Inzicht'!C30,"M"),"")</f>
        <v/>
      </c>
      <c r="E15" s="31"/>
    </row>
    <row r="16" spans="2:10" x14ac:dyDescent="0.35">
      <c r="B16" s="28" t="s">
        <v>170</v>
      </c>
      <c r="C16" s="50" t="str">
        <f ca="1">IFERROR(ROUNDDOWN(C15/12,0),"")</f>
        <v/>
      </c>
      <c r="D16" s="53" t="str">
        <f ca="1">IF(OR(C16="",C16=0),"","jaar")</f>
        <v/>
      </c>
      <c r="E16" t="str">
        <f ca="1">IF(OR(C16&lt;=0,C16=""),"",C16&amp;" jaar")</f>
        <v/>
      </c>
    </row>
    <row r="17" spans="2:8" x14ac:dyDescent="0.35">
      <c r="B17" s="28" t="s">
        <v>171</v>
      </c>
      <c r="C17" s="50" t="str">
        <f ca="1">IFERROR(C15-ROUNDDOWN(C15/12,0)*12,"")</f>
        <v/>
      </c>
      <c r="D17" s="50" t="str">
        <f ca="1">IF(OR(C17="",C17=0),"",IF(C17=1,"maand","maanden"))</f>
        <v/>
      </c>
      <c r="E17" t="str">
        <f ca="1">IF(C17&lt;=0,"",C17&amp;" "&amp;D17)</f>
        <v xml:space="preserve"> </v>
      </c>
    </row>
    <row r="18" spans="2:8" x14ac:dyDescent="0.35">
      <c r="B18" s="28"/>
      <c r="E18" t="str">
        <f ca="1">IF(AND(E16="",E17=""),"",IF(E16="",E17,IF(E17="",E16,E16&amp;" en "&amp;E17)))</f>
        <v xml:space="preserve"> </v>
      </c>
    </row>
    <row r="19" spans="2:8" x14ac:dyDescent="0.35">
      <c r="B19" s="28"/>
      <c r="F19" s="107"/>
    </row>
    <row r="20" spans="2:8" ht="15" thickBot="1" x14ac:dyDescent="0.4">
      <c r="B20" s="15" t="s">
        <v>172</v>
      </c>
      <c r="C20" s="15"/>
      <c r="D20" s="15"/>
      <c r="F20" s="52"/>
    </row>
    <row r="22" spans="2:8" x14ac:dyDescent="0.35">
      <c r="B22" t="s">
        <v>279</v>
      </c>
      <c r="C22">
        <f>IF(OR(Saldo_PLB="",Saldo_PLB=0),0,IF('6. Mijn gegevens'!C48="",'5. Kan ik deelnemen '!C29,'6. Mijn gegevens'!C48))</f>
        <v>0</v>
      </c>
    </row>
    <row r="23" spans="2:8" x14ac:dyDescent="0.35">
      <c r="B23" t="s">
        <v>173</v>
      </c>
      <c r="C23" s="103">
        <f>IFERROR(Saldo_PLB/C22,0)</f>
        <v>0</v>
      </c>
      <c r="D23" t="s">
        <v>174</v>
      </c>
    </row>
    <row r="24" spans="2:8" x14ac:dyDescent="0.35">
      <c r="C24">
        <f>C23*7</f>
        <v>0</v>
      </c>
      <c r="D24" t="s">
        <v>175</v>
      </c>
    </row>
    <row r="25" spans="2:8" x14ac:dyDescent="0.35">
      <c r="B25" t="s">
        <v>176</v>
      </c>
      <c r="C25" s="107">
        <f>Saldo_PLB/'5. Kan ik deelnemen '!C29</f>
        <v>0</v>
      </c>
      <c r="D25" t="s">
        <v>174</v>
      </c>
      <c r="H25" s="2"/>
    </row>
    <row r="26" spans="2:8" x14ac:dyDescent="0.35">
      <c r="B26" t="s">
        <v>177</v>
      </c>
      <c r="C26" s="107">
        <f>C25*7</f>
        <v>0</v>
      </c>
      <c r="D26" t="s">
        <v>175</v>
      </c>
      <c r="G26" s="52">
        <v>45189</v>
      </c>
      <c r="H26" s="2"/>
    </row>
    <row r="27" spans="2:8" x14ac:dyDescent="0.35">
      <c r="B27" t="s">
        <v>178</v>
      </c>
      <c r="C27" s="52">
        <f ca="1">TODAY()+C24</f>
        <v>45351</v>
      </c>
      <c r="G27" s="52">
        <v>45017</v>
      </c>
      <c r="H27" s="2"/>
    </row>
    <row r="28" spans="2:8" x14ac:dyDescent="0.35">
      <c r="C28" s="52"/>
      <c r="G28">
        <f>G26-G27</f>
        <v>172</v>
      </c>
      <c r="H28" s="2"/>
    </row>
    <row r="29" spans="2:8" x14ac:dyDescent="0.35">
      <c r="B29" t="s">
        <v>179</v>
      </c>
      <c r="C29" s="52"/>
      <c r="D29">
        <f ca="1">ROUNDUP((C6-C11)/7,0)</f>
        <v>253</v>
      </c>
      <c r="G29" s="52">
        <f ca="1">TODAY()</f>
        <v>45351</v>
      </c>
      <c r="H29" s="2"/>
    </row>
    <row r="30" spans="2:8" x14ac:dyDescent="0.35">
      <c r="B30" t="s">
        <v>180</v>
      </c>
      <c r="C30" s="52"/>
      <c r="D30">
        <f ca="1">ROUNDUP(Saldo_PLB/D29,0)</f>
        <v>0</v>
      </c>
      <c r="G30">
        <f ca="1">G26-G29</f>
        <v>-162</v>
      </c>
      <c r="H30" s="2"/>
    </row>
    <row r="31" spans="2:8" x14ac:dyDescent="0.35">
      <c r="B31" t="s">
        <v>181</v>
      </c>
      <c r="C31" s="52"/>
      <c r="D31">
        <f>'5. Kan ik deelnemen '!C29</f>
        <v>36</v>
      </c>
      <c r="H31" s="2"/>
    </row>
    <row r="32" spans="2:8" x14ac:dyDescent="0.35">
      <c r="C32" s="52"/>
      <c r="H32" s="2"/>
    </row>
    <row r="33" spans="1:8" x14ac:dyDescent="0.35">
      <c r="A33" s="90" t="s">
        <v>182</v>
      </c>
      <c r="B33" s="76" t="s">
        <v>183</v>
      </c>
      <c r="H33" s="2"/>
    </row>
    <row r="34" spans="1:8" x14ac:dyDescent="0.35">
      <c r="A34" s="90" t="s">
        <v>184</v>
      </c>
      <c r="B34" s="109" t="s">
        <v>185</v>
      </c>
      <c r="H34" s="2"/>
    </row>
    <row r="35" spans="1:8" x14ac:dyDescent="0.35">
      <c r="B35" s="2" t="str">
        <f ca="1">IF(D30&lt;2,"Voor je kunt deelnemen heb je ruim voldoende tijd om je PLB op te nemen.",IF(D30&lt;=D31,"Als je vanaf volgende maand minimaal "&amp;D30&amp;" uur PLB per week opneemt kunt je nog voor je AOW aan de regeling deelnemen. Je kunt maximaal "&amp;'5. Kan ik deelnemen '!C29&amp;" uur per week opnemen.",H48))</f>
        <v>Voor je kunt deelnemen heb je ruim voldoende tijd om je PLB op te nemen.</v>
      </c>
      <c r="H35" s="2"/>
    </row>
    <row r="36" spans="1:8" x14ac:dyDescent="0.35">
      <c r="C36" s="4"/>
      <c r="H36" s="2"/>
    </row>
    <row r="38" spans="1:8" ht="15" thickBot="1" x14ac:dyDescent="0.4">
      <c r="B38" s="15" t="s">
        <v>186</v>
      </c>
      <c r="C38" s="15"/>
      <c r="D38" s="15"/>
      <c r="E38" s="15"/>
      <c r="F38" s="15"/>
      <c r="G38" s="15"/>
      <c r="H38" s="15"/>
    </row>
    <row r="39" spans="1:8" x14ac:dyDescent="0.35">
      <c r="C39" s="55" t="s">
        <v>187</v>
      </c>
      <c r="D39" s="55" t="s">
        <v>188</v>
      </c>
      <c r="E39" s="55" t="s">
        <v>189</v>
      </c>
      <c r="F39" s="55" t="s">
        <v>190</v>
      </c>
      <c r="G39" s="55" t="s">
        <v>191</v>
      </c>
    </row>
    <row r="40" spans="1:8" x14ac:dyDescent="0.35">
      <c r="A40">
        <v>1</v>
      </c>
      <c r="B40" t="s">
        <v>192</v>
      </c>
      <c r="C40" t="b">
        <f ca="1">AND(Startdatum&lt;=TODAY(),OR(Saldo_PLB="",Saldo_PLB=0))</f>
        <v>0</v>
      </c>
      <c r="D40" s="54">
        <f ca="1">TODAY()</f>
        <v>45351</v>
      </c>
      <c r="E40" s="54" t="str">
        <f ca="1">IF(C40=TRUE,D40,"n.v.t.")</f>
        <v>n.v.t.</v>
      </c>
      <c r="F40" s="54" t="s">
        <v>119</v>
      </c>
      <c r="G40" s="54" t="s">
        <v>119</v>
      </c>
      <c r="H40" t="s">
        <v>193</v>
      </c>
    </row>
    <row r="41" spans="1:8" x14ac:dyDescent="0.35">
      <c r="D41" s="54"/>
      <c r="E41" s="54"/>
      <c r="F41" s="54"/>
      <c r="G41" s="54"/>
    </row>
    <row r="42" spans="1:8" x14ac:dyDescent="0.35">
      <c r="A42">
        <v>2</v>
      </c>
      <c r="B42" t="s">
        <v>194</v>
      </c>
      <c r="C42" t="b">
        <f ca="1">AND(Startdatum&lt;=TODAY(),Saldo_PLB&gt;0)</f>
        <v>0</v>
      </c>
      <c r="D42" s="54">
        <f ca="1">TODAY()+Dagen_PLB_opname</f>
        <v>45351</v>
      </c>
      <c r="E42" s="54" t="str">
        <f ca="1">IF(C42=TRUE,D42,"n.v.t.")</f>
        <v>n.v.t.</v>
      </c>
      <c r="F42" s="102" t="str">
        <f ca="1">IF(C42=TRUE,TODAY(),"n.v.t.")</f>
        <v>n.v.t.</v>
      </c>
      <c r="G42" s="23" t="str">
        <f ca="1">IF(C42=TRUE,F42,"n.v.t.")</f>
        <v>n.v.t.</v>
      </c>
      <c r="H42" t="str">
        <f>"Je zou vanaf volgende maand kunnen deelnemen, maar je moet eerst nog PLB opnemen."</f>
        <v>Je zou vanaf volgende maand kunnen deelnemen, maar je moet eerst nog PLB opnemen.</v>
      </c>
    </row>
    <row r="43" spans="1:8" x14ac:dyDescent="0.35">
      <c r="D43" s="54"/>
      <c r="E43" s="54"/>
      <c r="F43" s="54"/>
      <c r="G43" s="23"/>
      <c r="H43" t="str">
        <f ca="1">"Als je vanaf volgende maand je PLB opneemt in het door jouw aangegeven aantal uur per week, kun je gebruik maken van de regeling vanaf "&amp;$C$55&amp;"."</f>
        <v>Als je vanaf volgende maand je PLB opneemt in het door jouw aangegeven aantal uur per week, kun je gebruik maken van de regeling vanaf april 2024.</v>
      </c>
    </row>
    <row r="44" spans="1:8" x14ac:dyDescent="0.35">
      <c r="A44">
        <v>3</v>
      </c>
      <c r="B44" t="s">
        <v>195</v>
      </c>
      <c r="C44" t="b">
        <f ca="1">AND(Startdatum&gt;TODAY(),TODAY()+Dagen_PLB_opname&gt;Startdatum)</f>
        <v>0</v>
      </c>
      <c r="D44" s="54">
        <f ca="1">TODAY()+Dagen_PLB_opname</f>
        <v>45351</v>
      </c>
      <c r="E44" s="54" t="str">
        <f ca="1">IF(C44=TRUE,D44,"n.v.t.")</f>
        <v>n.v.t.</v>
      </c>
      <c r="F44" s="54" t="str">
        <f ca="1">IF(C44=TRUE,EDATE(TODAY(),1),"n.v.t.")</f>
        <v>n.v.t.</v>
      </c>
      <c r="G44" s="54" t="str">
        <f ca="1">IF(C44=TRUE,F44,"n.v.t.")</f>
        <v>n.v.t.</v>
      </c>
      <c r="H44" t="str">
        <f ca="1">"Je zou vanaf "&amp;C54&amp;" kunnen deelnemen, maar je moet eerst nog PLB opnemen."</f>
        <v>Je zou vanaf maart 2024 kunnen deelnemen, maar je moet eerst nog PLB opnemen.</v>
      </c>
    </row>
    <row r="45" spans="1:8" x14ac:dyDescent="0.35">
      <c r="D45" s="54"/>
      <c r="E45" s="54"/>
      <c r="F45" s="54"/>
      <c r="G45" s="23"/>
      <c r="H45" t="str">
        <f ca="1">"Als je vanaf volgende maand je PLB opneemt in het door jouw aangegeven aantal uur per week, kun je gebruik maken van de regeling vanaf "&amp;C55&amp;"."</f>
        <v>Als je vanaf volgende maand je PLB opneemt in het door jouw aangegeven aantal uur per week, kun je gebruik maken van de regeling vanaf april 2024.</v>
      </c>
    </row>
    <row r="46" spans="1:8" x14ac:dyDescent="0.35">
      <c r="A46">
        <v>4</v>
      </c>
      <c r="B46" t="s">
        <v>196</v>
      </c>
      <c r="C46" t="b">
        <f ca="1">AND(Startdatum&gt;TODAY(),TODAY()+Dagen_PLB_opname&lt;Startdatum)</f>
        <v>1</v>
      </c>
      <c r="D46" s="54">
        <f ca="1">Startdatum</f>
        <v>45380</v>
      </c>
      <c r="E46" s="54">
        <f ca="1">IF(C46=TRUE,D46,"n.v.t.")</f>
        <v>45380</v>
      </c>
      <c r="F46" s="54">
        <f ca="1">Startdatum-Dagen_PLB_opname</f>
        <v>45380</v>
      </c>
      <c r="G46" s="23">
        <f ca="1">IF(C46=TRUE,F46,"n.v.t.")</f>
        <v>45380</v>
      </c>
      <c r="H46" t="str">
        <f ca="1">"Je kunt vanaf "&amp;C54&amp;" deelnemen, maar je moet eerst je PLB opnemen. "</f>
        <v xml:space="preserve">Je kunt vanaf maart 2024 deelnemen, maar je moet eerst je PLB opnemen. </v>
      </c>
    </row>
    <row r="47" spans="1:8" x14ac:dyDescent="0.35">
      <c r="D47" s="54"/>
      <c r="E47" s="54"/>
      <c r="F47" s="54"/>
      <c r="G47" s="23"/>
    </row>
    <row r="48" spans="1:8" x14ac:dyDescent="0.35">
      <c r="A48">
        <v>5</v>
      </c>
      <c r="B48" t="s">
        <v>197</v>
      </c>
      <c r="C48" t="b">
        <f ca="1">C6&lt;MAX(E40:E46)</f>
        <v>0</v>
      </c>
      <c r="D48" s="23"/>
      <c r="E48" s="23"/>
      <c r="F48" s="23"/>
      <c r="G48" s="23"/>
      <c r="H48" t="s">
        <v>198</v>
      </c>
    </row>
    <row r="49" spans="2:8" x14ac:dyDescent="0.35">
      <c r="D49" s="23"/>
      <c r="E49" s="23"/>
      <c r="F49" s="23"/>
      <c r="G49" s="23"/>
    </row>
    <row r="50" spans="2:8" x14ac:dyDescent="0.35">
      <c r="D50" s="23"/>
      <c r="E50" s="54"/>
      <c r="F50" s="23"/>
      <c r="G50" s="23"/>
    </row>
    <row r="51" spans="2:8" x14ac:dyDescent="0.35">
      <c r="D51" s="23"/>
      <c r="E51" s="23"/>
      <c r="F51" s="23"/>
      <c r="G51" s="23"/>
    </row>
    <row r="52" spans="2:8" x14ac:dyDescent="0.35">
      <c r="D52" s="23"/>
      <c r="E52" s="23"/>
      <c r="F52" s="23"/>
      <c r="G52" s="23"/>
    </row>
    <row r="53" spans="2:8" x14ac:dyDescent="0.35">
      <c r="B53" s="17" t="s">
        <v>199</v>
      </c>
      <c r="D53" s="23"/>
      <c r="E53" s="23"/>
      <c r="F53" s="23"/>
      <c r="G53" s="23"/>
    </row>
    <row r="54" spans="2:8" x14ac:dyDescent="0.35">
      <c r="B54" t="s">
        <v>200</v>
      </c>
      <c r="C54" t="str">
        <f ca="1">VLOOKUP(MONTH(C9),Basistabellen!$B$20:$C$32,2,FALSE)&amp;" "&amp;YEAR(C9)</f>
        <v>maart 2024</v>
      </c>
      <c r="D54" s="23" t="b">
        <f ca="1">C40</f>
        <v>0</v>
      </c>
      <c r="E54" s="23"/>
      <c r="F54" s="23"/>
      <c r="G54" s="23"/>
    </row>
    <row r="55" spans="2:8" x14ac:dyDescent="0.35">
      <c r="B55" t="s">
        <v>201</v>
      </c>
      <c r="C55" s="2" t="str">
        <f ca="1">VLOOKUP(MONTH(MAX(E40:E48))+1,Basistabellen!$B$20:$C$33,2,FALSE)&amp;" "&amp;IF(MONTH(MAX(E40:E48))+1=13,YEAR(MAX(E40:E48))+1,YEAR(MAX(E40:E48)))</f>
        <v>april 2024</v>
      </c>
      <c r="D55" s="23" t="b">
        <f ca="1">OR(C42=TRUE,C44=TRUE)</f>
        <v>0</v>
      </c>
      <c r="E55" s="23"/>
      <c r="F55" s="23"/>
      <c r="G55" s="23"/>
    </row>
    <row r="56" spans="2:8" x14ac:dyDescent="0.35">
      <c r="B56" t="s">
        <v>202</v>
      </c>
      <c r="C56" s="2" t="str">
        <f ca="1">VLOOKUP(MONTH(D46),Basistabellen!$B$20:$C$32,2,FALSE)&amp;" "&amp;YEAR(D46)</f>
        <v>maart 2024</v>
      </c>
      <c r="D56" s="23" t="b">
        <f ca="1">C46</f>
        <v>1</v>
      </c>
      <c r="E56" s="23"/>
      <c r="F56" s="23"/>
      <c r="G56" s="23"/>
    </row>
    <row r="57" spans="2:8" x14ac:dyDescent="0.35">
      <c r="B57" t="s">
        <v>190</v>
      </c>
      <c r="C57" s="101" t="str">
        <f ca="1">VLOOKUP(MONTH(MAX(G40:G46)),Basistabellen!$B$20:$C$32,2,FALSE)&amp;" "&amp;YEAR(MAX(G40:G46))</f>
        <v>maart 2024</v>
      </c>
      <c r="D57" s="23"/>
      <c r="E57" s="23"/>
      <c r="F57" s="23"/>
      <c r="G57" s="23"/>
    </row>
    <row r="59" spans="2:8" ht="15" thickBot="1" x14ac:dyDescent="0.4">
      <c r="B59" s="15" t="s">
        <v>203</v>
      </c>
      <c r="C59" s="15"/>
      <c r="D59" s="15"/>
      <c r="E59" s="15"/>
      <c r="F59" s="15"/>
      <c r="G59" s="15"/>
      <c r="H59" s="15"/>
    </row>
    <row r="61" spans="2:8" x14ac:dyDescent="0.35">
      <c r="B61" t="str">
        <f>IF(D87=0,"Nog niet alle velden in deze stap of in één van de vorige stappen zijn ingevuld.",IF(C27&gt;=C6,H48,VLOOKUP(TRUE,$C$40:$H$49,6,FALSE)))</f>
        <v>Nog niet alle velden in deze stap of in één van de vorige stappen zijn ingevuld.</v>
      </c>
    </row>
    <row r="62" spans="2:8" x14ac:dyDescent="0.35">
      <c r="B62" t="str">
        <f ca="1">IF(D30&lt;2,"",IF(_xlfn.XLOOKUP(TRUE,C40:C48,A40:A48)=4,H45,IF(_xlfn.XLOOKUP(TRUE,C40:C48,A40:A48)=3,H43,"")))</f>
        <v/>
      </c>
    </row>
    <row r="65" spans="2:5" ht="15" thickBot="1" x14ac:dyDescent="0.4">
      <c r="B65" s="15" t="s">
        <v>204</v>
      </c>
      <c r="C65" s="15" t="s">
        <v>187</v>
      </c>
      <c r="D65" s="15"/>
      <c r="E65" s="15"/>
    </row>
    <row r="67" spans="2:5" x14ac:dyDescent="0.35">
      <c r="B67" t="s">
        <v>205</v>
      </c>
    </row>
    <row r="68" spans="2:5" x14ac:dyDescent="0.35">
      <c r="C68" t="s">
        <v>1</v>
      </c>
      <c r="D68" s="2">
        <f>AND('4. De regeling'!C23&lt;&gt;"",'4. De regeling'!C23&lt;&gt;0)*1</f>
        <v>1</v>
      </c>
      <c r="E68" t="s">
        <v>206</v>
      </c>
    </row>
    <row r="69" spans="2:5" x14ac:dyDescent="0.35">
      <c r="C69" t="s">
        <v>3</v>
      </c>
      <c r="D69" s="2">
        <f>AND('4. De regeling'!C25&lt;&gt;"",'4. De regeling'!C25&lt;&gt;0)*1</f>
        <v>1</v>
      </c>
      <c r="E69" t="s">
        <v>207</v>
      </c>
    </row>
    <row r="70" spans="2:5" x14ac:dyDescent="0.35">
      <c r="C70" t="s">
        <v>4</v>
      </c>
      <c r="D70" s="2">
        <f>AND('4. De regeling'!C27&lt;&gt;"",'4. De regeling'!C27&lt;&gt;0)*1</f>
        <v>1</v>
      </c>
    </row>
    <row r="71" spans="2:5" x14ac:dyDescent="0.35">
      <c r="C71" t="s">
        <v>208</v>
      </c>
      <c r="D71" s="63">
        <f>PRODUCT(D68:D70)</f>
        <v>1</v>
      </c>
    </row>
    <row r="72" spans="2:5" x14ac:dyDescent="0.35">
      <c r="B72" t="s">
        <v>209</v>
      </c>
    </row>
    <row r="73" spans="2:5" x14ac:dyDescent="0.35">
      <c r="C73" t="s">
        <v>210</v>
      </c>
      <c r="D73" s="2">
        <f>AND('5. Kan ik deelnemen '!C36&lt;&gt;"",'5. Kan ik deelnemen '!C36&lt;&gt;0)*1</f>
        <v>1</v>
      </c>
    </row>
    <row r="74" spans="2:5" x14ac:dyDescent="0.35">
      <c r="B74" s="31"/>
      <c r="C74" t="s">
        <v>211</v>
      </c>
      <c r="D74" s="2">
        <f>AND('5. Kan ik deelnemen '!C42&lt;&gt;"",'5. Kan ik deelnemen '!C42&lt;&gt;0)*1</f>
        <v>1</v>
      </c>
    </row>
    <row r="75" spans="2:5" x14ac:dyDescent="0.35">
      <c r="C75" t="s">
        <v>212</v>
      </c>
      <c r="D75" s="2">
        <f>('5. Kan ik deelnemen '!C22="nee")*1</f>
        <v>1</v>
      </c>
    </row>
    <row r="76" spans="2:5" x14ac:dyDescent="0.35">
      <c r="C76" t="s">
        <v>213</v>
      </c>
      <c r="D76" s="2">
        <f>OR('5. Kan ik deelnemen '!C29*'4. De regeling'!C23&gt;=18,'5. Kan ik deelnemen '!C29="")*1</f>
        <v>1</v>
      </c>
    </row>
    <row r="77" spans="2:5" x14ac:dyDescent="0.35">
      <c r="C77" t="s">
        <v>214</v>
      </c>
      <c r="D77" s="63">
        <f>PRODUCT(D73:D76)</f>
        <v>1</v>
      </c>
    </row>
    <row r="78" spans="2:5" x14ac:dyDescent="0.35">
      <c r="D78" s="64"/>
    </row>
    <row r="79" spans="2:5" x14ac:dyDescent="0.35">
      <c r="B79" t="s">
        <v>215</v>
      </c>
      <c r="D79" s="2">
        <f>PRODUCT(D68:D70,D73:D76)</f>
        <v>1</v>
      </c>
    </row>
    <row r="81" spans="2:5" x14ac:dyDescent="0.35">
      <c r="B81" t="s">
        <v>216</v>
      </c>
      <c r="C81" t="s">
        <v>217</v>
      </c>
      <c r="D81" s="2">
        <f>AND('6. Mijn gegevens'!C21&lt;&gt;"",'6. Mijn gegevens'!C21&lt;&gt;0)*1</f>
        <v>0</v>
      </c>
    </row>
    <row r="82" spans="2:5" x14ac:dyDescent="0.35">
      <c r="C82" t="s">
        <v>218</v>
      </c>
      <c r="D82" s="2">
        <f>AND('6. Mijn gegevens'!C23&lt;&gt;"",'6. Mijn gegevens'!C23&lt;&gt;0)*1</f>
        <v>0</v>
      </c>
    </row>
    <row r="83" spans="2:5" x14ac:dyDescent="0.35">
      <c r="C83" t="s">
        <v>219</v>
      </c>
      <c r="D83" s="2">
        <f>AND('6. Mijn gegevens'!C39&lt;&gt;"",'6. Mijn gegevens'!C39&lt;&gt;0)*1</f>
        <v>0</v>
      </c>
    </row>
    <row r="84" spans="2:5" x14ac:dyDescent="0.35">
      <c r="C84" t="s">
        <v>220</v>
      </c>
      <c r="D84" s="2">
        <f>AND(C22&lt;&gt;"",C22&lt;&gt;0)*1</f>
        <v>0</v>
      </c>
    </row>
    <row r="85" spans="2:5" x14ac:dyDescent="0.35">
      <c r="C85" t="s">
        <v>221</v>
      </c>
      <c r="D85" s="63">
        <f>PRODUCT(D81:D84)</f>
        <v>0</v>
      </c>
    </row>
    <row r="87" spans="2:5" x14ac:dyDescent="0.35">
      <c r="B87" t="s">
        <v>222</v>
      </c>
      <c r="D87" s="2">
        <f>D85*D79</f>
        <v>0</v>
      </c>
    </row>
    <row r="90" spans="2:5" ht="15" thickBot="1" x14ac:dyDescent="0.4">
      <c r="B90" s="15" t="s">
        <v>150</v>
      </c>
      <c r="C90" s="15"/>
      <c r="D90" s="15"/>
      <c r="E90" s="15"/>
    </row>
    <row r="92" spans="2:5" x14ac:dyDescent="0.35">
      <c r="B92" t="e">
        <f>Basistabellen!#REF!</f>
        <v>#REF!</v>
      </c>
    </row>
    <row r="93" spans="2:5" x14ac:dyDescent="0.35">
      <c r="B93" t="e">
        <f>Basistabellen!#REF!</f>
        <v>#REF!</v>
      </c>
    </row>
    <row r="94" spans="2:5" x14ac:dyDescent="0.35">
      <c r="B94" t="e">
        <f>Basistabellen!#REF!</f>
        <v>#REF!</v>
      </c>
    </row>
    <row r="95" spans="2:5" x14ac:dyDescent="0.35">
      <c r="B95" t="e">
        <f>Basistabellen!#REF!</f>
        <v>#REF!</v>
      </c>
    </row>
    <row r="96" spans="2:5" x14ac:dyDescent="0.35">
      <c r="B96" t="e">
        <f>Basistabellen!#REF!</f>
        <v>#REF!</v>
      </c>
    </row>
  </sheetData>
  <sheetProtection algorithmName="SHA-512" hashValue="EyzwCEi6Fzrp2Ca0g6rwUJiK80RR7TQRtumN57Tjk3BXI0CV05kx4YlvHSEq8TcJfOiuTFaTTTLlfTe07y5oTw==" saltValue="h74iIawh+QPOmtMNEUIcYg==" spinCount="100000" sheet="1" objects="1" scenarios="1"/>
  <conditionalFormatting sqref="E40:G42 E43:F47 G43:G51">
    <cfRule type="cellIs" dxfId="4" priority="1" operator="equal">
      <formula>0</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
  <dimension ref="B2:K98"/>
  <sheetViews>
    <sheetView topLeftCell="A6" workbookViewId="0">
      <selection activeCell="C77" sqref="C77:C79"/>
    </sheetView>
  </sheetViews>
  <sheetFormatPr defaultRowHeight="14.5" x14ac:dyDescent="0.35"/>
  <cols>
    <col min="2" max="2" width="32.453125" bestFit="1" customWidth="1"/>
    <col min="3" max="7" width="16" customWidth="1"/>
    <col min="8" max="9" width="12.08984375" customWidth="1"/>
    <col min="10" max="10" width="42.54296875" bestFit="1" customWidth="1"/>
    <col min="11" max="11" width="42.453125" bestFit="1" customWidth="1"/>
    <col min="14" max="14" width="27.08984375" customWidth="1"/>
  </cols>
  <sheetData>
    <row r="2" spans="2:11" ht="18.5" x14ac:dyDescent="0.45">
      <c r="B2" s="6" t="s">
        <v>223</v>
      </c>
    </row>
    <row r="5" spans="2:11" ht="15" thickBot="1" x14ac:dyDescent="0.4">
      <c r="B5" s="65" t="s">
        <v>224</v>
      </c>
      <c r="C5" s="65">
        <v>2024</v>
      </c>
      <c r="D5" s="65"/>
      <c r="E5" s="65"/>
      <c r="F5" s="65"/>
      <c r="G5" s="65"/>
      <c r="H5" s="65"/>
      <c r="I5" s="65"/>
      <c r="J5" s="65"/>
      <c r="K5" s="65"/>
    </row>
    <row r="7" spans="2:11" x14ac:dyDescent="0.35">
      <c r="B7" s="81" t="s">
        <v>225</v>
      </c>
      <c r="C7" s="81" t="s">
        <v>226</v>
      </c>
      <c r="D7" s="17" t="s">
        <v>227</v>
      </c>
      <c r="E7" s="17" t="s">
        <v>228</v>
      </c>
    </row>
    <row r="8" spans="2:11" x14ac:dyDescent="0.35">
      <c r="B8" s="75">
        <v>1</v>
      </c>
      <c r="C8" s="75">
        <v>19603</v>
      </c>
      <c r="D8" s="76">
        <v>2019</v>
      </c>
      <c r="E8" s="76">
        <f>66*12+4</f>
        <v>796</v>
      </c>
      <c r="F8" s="77"/>
    </row>
    <row r="9" spans="2:11" x14ac:dyDescent="0.35">
      <c r="B9" s="75">
        <v>19603</v>
      </c>
      <c r="C9" s="75">
        <v>19968</v>
      </c>
      <c r="D9" s="76">
        <v>2020</v>
      </c>
      <c r="E9" s="76">
        <v>796</v>
      </c>
      <c r="F9" s="77"/>
    </row>
    <row r="10" spans="2:11" x14ac:dyDescent="0.35">
      <c r="B10" s="75">
        <v>19968</v>
      </c>
      <c r="C10" s="75">
        <v>20333</v>
      </c>
      <c r="D10" s="76">
        <v>2021</v>
      </c>
      <c r="E10" s="76">
        <v>796</v>
      </c>
      <c r="F10" s="77"/>
    </row>
    <row r="11" spans="2:11" x14ac:dyDescent="0.35">
      <c r="B11" s="78">
        <v>20333</v>
      </c>
      <c r="C11" s="78">
        <v>20605</v>
      </c>
      <c r="D11">
        <v>2022</v>
      </c>
      <c r="E11" s="79">
        <v>799</v>
      </c>
      <c r="F11" s="77"/>
    </row>
    <row r="12" spans="2:11" x14ac:dyDescent="0.35">
      <c r="B12" s="78">
        <v>20607</v>
      </c>
      <c r="C12" s="78">
        <v>20880</v>
      </c>
      <c r="D12">
        <v>2023</v>
      </c>
      <c r="E12" s="79">
        <v>802</v>
      </c>
      <c r="F12" s="77"/>
    </row>
    <row r="13" spans="2:11" x14ac:dyDescent="0.35">
      <c r="B13" s="78">
        <v>20880</v>
      </c>
      <c r="C13" s="78">
        <v>21186</v>
      </c>
      <c r="D13">
        <v>2024</v>
      </c>
      <c r="E13" s="79">
        <v>804</v>
      </c>
      <c r="F13" s="77"/>
    </row>
    <row r="14" spans="2:11" x14ac:dyDescent="0.35">
      <c r="B14" s="78">
        <v>21186</v>
      </c>
      <c r="C14" s="78">
        <v>21550</v>
      </c>
      <c r="D14">
        <v>2025</v>
      </c>
      <c r="E14" s="79">
        <v>804</v>
      </c>
      <c r="F14" s="77"/>
    </row>
    <row r="15" spans="2:11" x14ac:dyDescent="0.35">
      <c r="B15" s="78">
        <v>21551</v>
      </c>
      <c r="C15" s="78">
        <v>21915</v>
      </c>
      <c r="D15">
        <v>2026</v>
      </c>
      <c r="E15" s="79">
        <v>804</v>
      </c>
      <c r="F15" s="77"/>
    </row>
    <row r="16" spans="2:11" x14ac:dyDescent="0.35">
      <c r="B16" s="78">
        <v>21916</v>
      </c>
      <c r="C16" s="78">
        <v>22281</v>
      </c>
      <c r="D16">
        <v>2027</v>
      </c>
      <c r="E16" s="79">
        <v>804</v>
      </c>
      <c r="F16" s="77"/>
    </row>
    <row r="17" spans="2:11" x14ac:dyDescent="0.35">
      <c r="B17" s="124">
        <v>22282</v>
      </c>
      <c r="C17" s="124">
        <v>22554</v>
      </c>
      <c r="D17" s="119">
        <v>2028</v>
      </c>
      <c r="E17" s="125">
        <v>807</v>
      </c>
      <c r="F17" s="77"/>
    </row>
    <row r="18" spans="2:11" x14ac:dyDescent="0.35">
      <c r="B18" s="124">
        <v>22555</v>
      </c>
      <c r="C18" s="119"/>
      <c r="D18" s="119">
        <v>2029</v>
      </c>
      <c r="E18" s="125">
        <v>807</v>
      </c>
    </row>
    <row r="20" spans="2:11" ht="15" thickBot="1" x14ac:dyDescent="0.4">
      <c r="B20" s="65" t="s">
        <v>229</v>
      </c>
      <c r="C20" s="65"/>
      <c r="D20" s="65"/>
      <c r="E20" s="65"/>
      <c r="F20" s="65"/>
      <c r="G20" s="65"/>
      <c r="H20" s="65"/>
      <c r="I20" s="65"/>
      <c r="J20" s="65"/>
      <c r="K20" s="65"/>
    </row>
    <row r="21" spans="2:11" x14ac:dyDescent="0.35">
      <c r="B21" s="73">
        <v>1</v>
      </c>
      <c r="C21" s="16" t="s">
        <v>230</v>
      </c>
    </row>
    <row r="22" spans="2:11" x14ac:dyDescent="0.35">
      <c r="B22" s="73">
        <v>2</v>
      </c>
      <c r="C22" s="16" t="s">
        <v>231</v>
      </c>
    </row>
    <row r="23" spans="2:11" x14ac:dyDescent="0.35">
      <c r="B23" s="73">
        <v>3</v>
      </c>
      <c r="C23" s="16" t="s">
        <v>232</v>
      </c>
    </row>
    <row r="24" spans="2:11" x14ac:dyDescent="0.35">
      <c r="B24" s="73">
        <v>4</v>
      </c>
      <c r="C24" s="16" t="s">
        <v>233</v>
      </c>
    </row>
    <row r="25" spans="2:11" x14ac:dyDescent="0.35">
      <c r="B25" s="73">
        <v>5</v>
      </c>
      <c r="C25" s="16" t="s">
        <v>234</v>
      </c>
    </row>
    <row r="26" spans="2:11" x14ac:dyDescent="0.35">
      <c r="B26" s="73">
        <v>6</v>
      </c>
      <c r="C26" s="16" t="s">
        <v>235</v>
      </c>
    </row>
    <row r="27" spans="2:11" x14ac:dyDescent="0.35">
      <c r="B27" s="73">
        <v>7</v>
      </c>
      <c r="C27" s="16" t="s">
        <v>236</v>
      </c>
    </row>
    <row r="28" spans="2:11" x14ac:dyDescent="0.35">
      <c r="B28" s="73">
        <v>8</v>
      </c>
      <c r="C28" s="16" t="s">
        <v>237</v>
      </c>
    </row>
    <row r="29" spans="2:11" x14ac:dyDescent="0.35">
      <c r="B29" s="73">
        <v>9</v>
      </c>
      <c r="C29" s="16" t="s">
        <v>238</v>
      </c>
    </row>
    <row r="30" spans="2:11" x14ac:dyDescent="0.35">
      <c r="B30" s="73">
        <v>10</v>
      </c>
      <c r="C30" s="16" t="s">
        <v>239</v>
      </c>
    </row>
    <row r="31" spans="2:11" x14ac:dyDescent="0.35">
      <c r="B31" s="73">
        <v>11</v>
      </c>
      <c r="C31" s="16" t="s">
        <v>240</v>
      </c>
    </row>
    <row r="32" spans="2:11" x14ac:dyDescent="0.35">
      <c r="B32" s="73">
        <v>12</v>
      </c>
      <c r="C32" s="16" t="s">
        <v>241</v>
      </c>
    </row>
    <row r="33" spans="2:11" x14ac:dyDescent="0.35">
      <c r="B33" s="73">
        <v>13</v>
      </c>
      <c r="C33" s="16" t="s">
        <v>230</v>
      </c>
    </row>
    <row r="34" spans="2:11" x14ac:dyDescent="0.35">
      <c r="B34" s="73"/>
      <c r="C34" s="16"/>
    </row>
    <row r="35" spans="2:11" x14ac:dyDescent="0.35">
      <c r="B35" s="73"/>
      <c r="C35" s="16"/>
    </row>
    <row r="36" spans="2:11" ht="15" thickBot="1" x14ac:dyDescent="0.4">
      <c r="B36" s="65" t="s">
        <v>138</v>
      </c>
      <c r="C36" s="65">
        <v>2024</v>
      </c>
      <c r="D36" s="65"/>
      <c r="E36" s="65"/>
      <c r="F36" s="65"/>
      <c r="G36" s="65"/>
      <c r="H36" s="65"/>
      <c r="I36" s="65"/>
      <c r="J36" s="65"/>
      <c r="K36" s="65"/>
    </row>
    <row r="38" spans="2:11" x14ac:dyDescent="0.35">
      <c r="B38" t="s">
        <v>242</v>
      </c>
    </row>
    <row r="39" spans="2:11" x14ac:dyDescent="0.35">
      <c r="B39" t="s">
        <v>243</v>
      </c>
    </row>
    <row r="40" spans="2:11" x14ac:dyDescent="0.35">
      <c r="B40" t="s">
        <v>244</v>
      </c>
      <c r="C40" t="s">
        <v>245</v>
      </c>
      <c r="D40" t="s">
        <v>246</v>
      </c>
      <c r="J40" s="58"/>
    </row>
    <row r="41" spans="2:11" x14ac:dyDescent="0.35">
      <c r="B41">
        <v>1</v>
      </c>
      <c r="C41" s="126">
        <v>75518</v>
      </c>
      <c r="D41" s="127">
        <v>0.36969999999999997</v>
      </c>
    </row>
    <row r="42" spans="2:11" x14ac:dyDescent="0.35">
      <c r="B42">
        <v>2</v>
      </c>
      <c r="C42" s="126">
        <v>75519</v>
      </c>
      <c r="D42" s="127">
        <v>0.495</v>
      </c>
    </row>
    <row r="45" spans="2:11" ht="15" thickBot="1" x14ac:dyDescent="0.4">
      <c r="B45" s="65" t="s">
        <v>247</v>
      </c>
      <c r="C45" s="65">
        <v>2024</v>
      </c>
      <c r="D45" s="65"/>
      <c r="E45" s="65"/>
      <c r="F45" s="65"/>
      <c r="G45" s="65"/>
      <c r="H45" s="65"/>
      <c r="I45" s="65"/>
      <c r="J45" s="65"/>
      <c r="K45" s="65"/>
    </row>
    <row r="47" spans="2:11" x14ac:dyDescent="0.35">
      <c r="J47" s="17" t="s">
        <v>293</v>
      </c>
    </row>
    <row r="49" spans="2:11" x14ac:dyDescent="0.35">
      <c r="C49" s="55" t="s">
        <v>248</v>
      </c>
      <c r="D49" s="55" t="s">
        <v>146</v>
      </c>
      <c r="E49" s="55" t="s">
        <v>249</v>
      </c>
      <c r="F49" s="55" t="s">
        <v>48</v>
      </c>
      <c r="G49" s="55" t="s">
        <v>98</v>
      </c>
      <c r="J49" s="17" t="s">
        <v>250</v>
      </c>
      <c r="K49" s="17" t="s">
        <v>150</v>
      </c>
    </row>
    <row r="50" spans="2:11" x14ac:dyDescent="0.35">
      <c r="C50" s="126">
        <v>0</v>
      </c>
      <c r="D50" s="126">
        <v>11491</v>
      </c>
      <c r="E50" s="23">
        <f>AND('Bruto-netto'!$C$18&gt;C50,'Bruto-netto'!$C$18&lt;D50)*1</f>
        <v>0</v>
      </c>
      <c r="F50" s="4">
        <f>('Bruto-netto'!F86*8.425%)*$E$50</f>
        <v>0</v>
      </c>
      <c r="G50" s="4">
        <f>('Bruto-netto'!G86*8.425%)*$E$50</f>
        <v>0</v>
      </c>
      <c r="J50" s="119" t="s">
        <v>282</v>
      </c>
      <c r="K50" s="119" t="s">
        <v>281</v>
      </c>
    </row>
    <row r="51" spans="2:11" x14ac:dyDescent="0.35">
      <c r="C51" s="126">
        <f>D50+1</f>
        <v>11492</v>
      </c>
      <c r="D51" s="126">
        <v>24821</v>
      </c>
      <c r="E51" s="23">
        <f>AND('Bruto-netto'!$C$18&gt;C51,'Bruto-netto'!$C$18&lt;D51)*1</f>
        <v>0</v>
      </c>
      <c r="F51" s="4">
        <f>(968+31.433%*('Bruto-netto'!F86-$D50))*$E$51</f>
        <v>0</v>
      </c>
      <c r="G51" s="4">
        <f>(968+31.433%*('Bruto-netto'!G86-$D50))*$E$51</f>
        <v>0</v>
      </c>
      <c r="J51" s="119" t="s">
        <v>283</v>
      </c>
      <c r="K51" s="119" t="s">
        <v>284</v>
      </c>
    </row>
    <row r="52" spans="2:11" x14ac:dyDescent="0.35">
      <c r="C52" s="126">
        <f>D51+1</f>
        <v>24822</v>
      </c>
      <c r="D52" s="126">
        <v>39958</v>
      </c>
      <c r="E52" s="23">
        <f>AND('Bruto-netto'!$C$18&gt;C52,'Bruto-netto'!$C$18&lt;D52)*1</f>
        <v>0</v>
      </c>
      <c r="F52" s="4">
        <f>(5158+2.471%*('Bruto-netto'!F86-$D51))*$E$52</f>
        <v>0</v>
      </c>
      <c r="G52" s="4">
        <f>(5158+2.471%*('Bruto-netto'!G86-$D51))*$E$52</f>
        <v>0</v>
      </c>
      <c r="J52" s="119" t="s">
        <v>285</v>
      </c>
      <c r="K52" s="119" t="s">
        <v>286</v>
      </c>
    </row>
    <row r="53" spans="2:11" x14ac:dyDescent="0.35">
      <c r="C53" s="126">
        <f>D52+1</f>
        <v>39959</v>
      </c>
      <c r="D53" s="126">
        <v>124935</v>
      </c>
      <c r="E53" s="23">
        <f>AND('Bruto-netto'!$C$18&gt;C53,'Bruto-netto'!$C$18&lt;D53)*1</f>
        <v>0</v>
      </c>
      <c r="F53" s="4">
        <f>(5532-6.51%*('Bruto-netto'!F86-$D52))*$E$53</f>
        <v>0</v>
      </c>
      <c r="G53" s="4">
        <f>(5532-6.51%*('Bruto-netto'!G86-$D52))*$E$53</f>
        <v>0</v>
      </c>
      <c r="J53" s="119" t="s">
        <v>287</v>
      </c>
      <c r="K53" s="119" t="s">
        <v>288</v>
      </c>
    </row>
    <row r="54" spans="2:11" x14ac:dyDescent="0.35">
      <c r="C54" s="126">
        <f>D53+1</f>
        <v>124936</v>
      </c>
      <c r="D54" s="126"/>
      <c r="E54" s="23">
        <f>AND('Bruto-netto'!$C$18&gt;C54,'Bruto-netto'!$C$18&lt;D54)*1</f>
        <v>0</v>
      </c>
      <c r="F54" s="4">
        <v>0</v>
      </c>
      <c r="G54" s="4">
        <v>0</v>
      </c>
      <c r="J54" s="119" t="s">
        <v>289</v>
      </c>
      <c r="K54" s="119" t="s">
        <v>251</v>
      </c>
    </row>
    <row r="56" spans="2:11" x14ac:dyDescent="0.35">
      <c r="C56" s="17" t="s">
        <v>252</v>
      </c>
      <c r="D56" s="80"/>
      <c r="E56" s="17"/>
      <c r="F56" s="70">
        <f>MAX(F50:F54)</f>
        <v>0</v>
      </c>
      <c r="G56" s="20">
        <f>MAX(G50:G54)</f>
        <v>0</v>
      </c>
      <c r="J56" s="58"/>
    </row>
    <row r="60" spans="2:11" ht="15" thickBot="1" x14ac:dyDescent="0.4">
      <c r="B60" s="65" t="s">
        <v>253</v>
      </c>
      <c r="C60" s="65">
        <v>2024</v>
      </c>
      <c r="D60" s="65"/>
      <c r="E60" s="65"/>
      <c r="F60" s="65"/>
      <c r="G60" s="65"/>
      <c r="H60" s="65"/>
      <c r="I60" s="65"/>
      <c r="J60" s="65"/>
      <c r="K60" s="65"/>
    </row>
    <row r="62" spans="2:11" x14ac:dyDescent="0.35">
      <c r="J62" s="17" t="s">
        <v>254</v>
      </c>
    </row>
    <row r="64" spans="2:11" s="128" customFormat="1" x14ac:dyDescent="0.35">
      <c r="C64" s="129" t="s">
        <v>248</v>
      </c>
      <c r="D64" s="129" t="s">
        <v>146</v>
      </c>
      <c r="I64" s="129"/>
      <c r="J64" s="130" t="s">
        <v>255</v>
      </c>
      <c r="K64" s="130" t="s">
        <v>141</v>
      </c>
    </row>
    <row r="65" spans="2:11" s="128" customFormat="1" x14ac:dyDescent="0.35">
      <c r="C65" s="119">
        <v>0</v>
      </c>
      <c r="D65" s="119">
        <v>24813</v>
      </c>
      <c r="J65" s="119" t="s">
        <v>290</v>
      </c>
      <c r="K65" s="123">
        <v>3362</v>
      </c>
    </row>
    <row r="66" spans="2:11" s="128" customFormat="1" x14ac:dyDescent="0.35">
      <c r="C66" s="119">
        <f>+D65+1</f>
        <v>24814</v>
      </c>
      <c r="D66" s="119">
        <v>75518</v>
      </c>
      <c r="J66" s="119" t="s">
        <v>291</v>
      </c>
      <c r="K66" s="119" t="s">
        <v>294</v>
      </c>
    </row>
    <row r="67" spans="2:11" s="128" customFormat="1" x14ac:dyDescent="0.35">
      <c r="C67" s="119">
        <f>+D66+1</f>
        <v>75519</v>
      </c>
      <c r="D67" s="119"/>
      <c r="J67" s="119" t="s">
        <v>292</v>
      </c>
      <c r="K67" s="119" t="s">
        <v>251</v>
      </c>
    </row>
    <row r="71" spans="2:11" x14ac:dyDescent="0.35">
      <c r="J71" s="58"/>
    </row>
    <row r="74" spans="2:11" ht="15" thickBot="1" x14ac:dyDescent="0.4">
      <c r="B74" s="65" t="s">
        <v>78</v>
      </c>
      <c r="C74" s="65">
        <v>2024</v>
      </c>
      <c r="D74" s="65"/>
      <c r="E74" s="65"/>
      <c r="F74" s="65"/>
      <c r="G74" s="65"/>
      <c r="H74" s="65"/>
      <c r="I74" s="65"/>
      <c r="J74" s="65"/>
      <c r="K74" s="65"/>
    </row>
    <row r="76" spans="2:11" x14ac:dyDescent="0.35">
      <c r="B76" s="17" t="s">
        <v>108</v>
      </c>
    </row>
    <row r="77" spans="2:11" x14ac:dyDescent="0.35">
      <c r="B77" t="s">
        <v>109</v>
      </c>
      <c r="C77" s="126">
        <v>15816</v>
      </c>
      <c r="J77" s="58"/>
    </row>
    <row r="78" spans="2:11" x14ac:dyDescent="0.35">
      <c r="B78" t="s">
        <v>111</v>
      </c>
      <c r="C78" s="126">
        <v>26819</v>
      </c>
    </row>
    <row r="79" spans="2:11" x14ac:dyDescent="0.35">
      <c r="B79" t="s">
        <v>113</v>
      </c>
      <c r="C79" s="126">
        <v>137800</v>
      </c>
    </row>
    <row r="80" spans="2:11" x14ac:dyDescent="0.35">
      <c r="B80" t="s">
        <v>115</v>
      </c>
      <c r="C80" s="3">
        <v>0.25800000000000001</v>
      </c>
    </row>
    <row r="81" spans="2:11" x14ac:dyDescent="0.35">
      <c r="B81" t="s">
        <v>116</v>
      </c>
      <c r="C81" s="3">
        <v>5.0000000000000001E-3</v>
      </c>
    </row>
    <row r="82" spans="2:11" x14ac:dyDescent="0.35">
      <c r="B82" t="s">
        <v>120</v>
      </c>
      <c r="C82" s="3">
        <v>0.5</v>
      </c>
    </row>
    <row r="83" spans="2:11" x14ac:dyDescent="0.35">
      <c r="C83" s="19"/>
    </row>
    <row r="95" spans="2:11" ht="15" thickBot="1" x14ac:dyDescent="0.4">
      <c r="B95" s="65" t="s">
        <v>256</v>
      </c>
      <c r="C95" s="65"/>
      <c r="D95" s="65"/>
      <c r="E95" s="65"/>
      <c r="F95" s="65"/>
      <c r="G95" s="65"/>
      <c r="H95" s="65"/>
      <c r="I95" s="65"/>
      <c r="J95" s="65"/>
      <c r="K95" s="65"/>
    </row>
    <row r="97" spans="2:2" x14ac:dyDescent="0.35">
      <c r="B97" t="s">
        <v>5</v>
      </c>
    </row>
    <row r="98" spans="2:2" x14ac:dyDescent="0.35">
      <c r="B98" t="s">
        <v>13</v>
      </c>
    </row>
  </sheetData>
  <sheetProtection algorithmName="SHA-512" hashValue="hkyMqpK/3mHlMfTF1YPTzHOeFBrKopO6rRR+qXSB4069o+wEUdMYiqKuq5RIL0Jlv11SconocOQDWDj9+4QKAA==" saltValue="W1LlkJ+ASVaXhmVjlMw+gA==" spinCount="100000" sheet="1" objects="1" scenarios="1"/>
  <phoneticPr fontId="23" type="noConversion"/>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
    <pageSetUpPr fitToPage="1"/>
  </sheetPr>
  <dimension ref="A1:E17"/>
  <sheetViews>
    <sheetView showGridLines="0" topLeftCell="A2" workbookViewId="0">
      <selection activeCell="P20" sqref="P20"/>
    </sheetView>
  </sheetViews>
  <sheetFormatPr defaultColWidth="9.08984375" defaultRowHeight="14.5" x14ac:dyDescent="0.35"/>
  <cols>
    <col min="1" max="1" width="3.54296875" style="5" customWidth="1"/>
    <col min="2" max="2" width="21" style="7" customWidth="1"/>
    <col min="3" max="3" width="26.08984375" style="7" customWidth="1"/>
    <col min="4" max="4" width="39.54296875" style="7" customWidth="1"/>
    <col min="5" max="16384" width="9.08984375" style="7"/>
  </cols>
  <sheetData>
    <row r="1" spans="1:5" ht="50.15" customHeight="1" x14ac:dyDescent="0.45">
      <c r="A1" s="5" t="s">
        <v>257</v>
      </c>
      <c r="B1" s="6" t="s">
        <v>258</v>
      </c>
    </row>
    <row r="2" spans="1:5" ht="51" customHeight="1" x14ac:dyDescent="0.35">
      <c r="A2" s="5" t="s">
        <v>259</v>
      </c>
      <c r="B2" s="139" t="s">
        <v>260</v>
      </c>
      <c r="C2" s="139"/>
      <c r="D2" s="8" t="s">
        <v>261</v>
      </c>
    </row>
    <row r="3" spans="1:5" x14ac:dyDescent="0.35">
      <c r="A3" s="5" t="s">
        <v>262</v>
      </c>
      <c r="B3" s="9" t="s">
        <v>263</v>
      </c>
      <c r="C3" s="10" t="s">
        <v>264</v>
      </c>
      <c r="D3" s="7" t="s">
        <v>265</v>
      </c>
    </row>
    <row r="4" spans="1:5" ht="72.5" x14ac:dyDescent="0.35">
      <c r="A4" s="5" t="s">
        <v>266</v>
      </c>
      <c r="B4" s="11">
        <f ca="1">TODAY()</f>
        <v>45351</v>
      </c>
      <c r="C4" s="7" t="s">
        <v>267</v>
      </c>
      <c r="D4" s="7" t="s">
        <v>268</v>
      </c>
    </row>
    <row r="5" spans="1:5" ht="87" x14ac:dyDescent="0.35">
      <c r="B5" s="66" t="str">
        <f>IFERROR(IF('7. Inzicht'!C27="","n.v.t.",VLOOKUP(MONTH('7. Inzicht'!C27),Basistabellen!$B$20:$C$32,2,FALSE)&amp;" "&amp;YEAR('7. Inzicht'!C27)),"")</f>
        <v/>
      </c>
      <c r="C5" s="7" t="s">
        <v>190</v>
      </c>
      <c r="D5" s="7" t="s">
        <v>269</v>
      </c>
    </row>
    <row r="6" spans="1:5" ht="29" x14ac:dyDescent="0.35">
      <c r="B6" s="66" t="str">
        <f ca="1">IFERROR(VLOOKUP(MONTH('7. Inzicht'!C29),Basistabellen!$B$20:$C$32,2,FALSE)&amp;" "&amp;YEAR('7. Inzicht'!C29),"")</f>
        <v/>
      </c>
      <c r="C6" s="7" t="s">
        <v>270</v>
      </c>
      <c r="D6" s="7" t="s">
        <v>278</v>
      </c>
    </row>
    <row r="7" spans="1:5" ht="58" x14ac:dyDescent="0.35">
      <c r="B7" s="57">
        <f>Rekenblad!C6</f>
        <v>47119</v>
      </c>
      <c r="C7" s="7" t="s">
        <v>271</v>
      </c>
      <c r="D7" s="7" t="s">
        <v>272</v>
      </c>
    </row>
    <row r="11" spans="1:5" ht="18.5" x14ac:dyDescent="0.45">
      <c r="B11" s="6" t="s">
        <v>273</v>
      </c>
    </row>
    <row r="12" spans="1:5" x14ac:dyDescent="0.35">
      <c r="B12" s="7" t="s">
        <v>263</v>
      </c>
      <c r="D12" s="7" t="s">
        <v>274</v>
      </c>
    </row>
    <row r="13" spans="1:5" x14ac:dyDescent="0.35">
      <c r="B13" s="7" t="str">
        <f ca="1">IFERROR(IF(LEN(Grafiekgegevens!B4)=0,"",IF(Grafiekgegevens!$D$2="Jaar",YEAR(Grafiekgegevens!B4),IF(Grafiekgegevens!$D$2="Leeg","",DAY(Grafiekgegevens!B4)&amp;" "&amp;TEXT(Grafiekgegevens!B4,"mmm")))),"")</f>
        <v>29 feb</v>
      </c>
      <c r="D13" s="7">
        <f ca="1">IFERROR(IF(LEN(Grafiekgegevens!B4)=0,"",YEAR(Grafiekgegevens!B4)),"")</f>
        <v>2024</v>
      </c>
      <c r="E13" s="12" t="s">
        <v>275</v>
      </c>
    </row>
    <row r="14" spans="1:5" x14ac:dyDescent="0.35">
      <c r="B14" s="7" t="str">
        <f>IFERROR(IF(LEN(Grafiekgegevens!#REF!)=0,"",IF(Grafiekgegevens!$D$2="Jaar",YEAR(Grafiekgegevens!#REF!),IF(Grafiekgegevens!$D$2="Leeg","",DAY(Grafiekgegevens!#REF!)&amp;" "&amp;TEXT(Grafiekgegevens!#REF!,"mmm")))),"")</f>
        <v/>
      </c>
      <c r="D14" s="7" t="str">
        <f ca="1">IFERROR(IF(LEN(Grafiekgegevens!B4)=0,"",IF(YEAR(Grafiekgegevens!#REF!)=$D$13,$D$13,YEAR(Grafiekgegevens!#REF!))),"")</f>
        <v/>
      </c>
      <c r="E14" s="12" t="s">
        <v>276</v>
      </c>
    </row>
    <row r="15" spans="1:5" x14ac:dyDescent="0.35">
      <c r="B15" s="7" t="str">
        <f>IFERROR(IF(LEN(Grafiekgegevens!#REF!)=0,"",IF(Grafiekgegevens!$D$2="Jaar",YEAR(Grafiekgegevens!#REF!),IF(Grafiekgegevens!$D$2="Leeg","",DAY(Grafiekgegevens!#REF!)&amp;" "&amp;TEXT(Grafiekgegevens!#REF!,"mmm")))),"")</f>
        <v/>
      </c>
      <c r="D15" s="7" t="str">
        <f ca="1">IFERROR(IF(LEN(Grafiekgegevens!B4)=0,"",IF(YEAR(Grafiekgegevens!#REF!)=$D$13,"",YEAR(Grafiekgegevens!#REF!))),"")</f>
        <v/>
      </c>
      <c r="E15" s="12" t="s">
        <v>277</v>
      </c>
    </row>
    <row r="16" spans="1:5" x14ac:dyDescent="0.35">
      <c r="B16" s="7" t="str">
        <f>IFERROR(IF(LEN(Grafiekgegevens!B7)=0,"",IF(Grafiekgegevens!$D$2="Jaar",YEAR(Grafiekgegevens!B7),IF(Grafiekgegevens!$D$2="Leeg","",DAY(Grafiekgegevens!B7)&amp;" "&amp;TEXT(Grafiekgegevens!B7,"mmm")))),"")</f>
        <v>1 jan</v>
      </c>
    </row>
    <row r="17" spans="2:2" x14ac:dyDescent="0.35">
      <c r="B17" s="7" t="str">
        <f>IFERROR(IF(LEN(Grafiekgegevens!#REF!)=0,"",IF(Grafiekgegevens!$D$2="Jaar",YEAR(Grafiekgegevens!#REF!),IF(Grafiekgegevens!$D$2="Leeg","",DAY(Grafiekgegevens!#REF!)&amp;" "&amp;TEXT(Grafiekgegevens!#REF!,"mmm")))),"")</f>
        <v/>
      </c>
    </row>
  </sheetData>
  <sheetProtection algorithmName="SHA-512" hashValue="wd4EpJ5SHsjplOQDk68QyKDkgvQ6QKYg5F37isofHCt0MXdvmPGj8D+sobN+9WEyjEqWWeNwwirdZvfBEbZtXQ==" saltValue="8a78p/+qytnJ40NSKsWZCA==" spinCount="100000" sheet="1" objects="1" scenarios="1"/>
  <mergeCells count="1">
    <mergeCell ref="B2:C2"/>
  </mergeCells>
  <conditionalFormatting sqref="B2:C2">
    <cfRule type="notContainsBlanks" dxfId="3" priority="1">
      <formula>LEN(TRIM(B2))&gt;0</formula>
    </cfRule>
  </conditionalFormatting>
  <dataValidations count="1">
    <dataValidation type="list" allowBlank="1" showInputMessage="1" showErrorMessage="1" sqref="D2">
      <formula1>"Jaar,Dag Maand,Leeg"</formula1>
    </dataValidation>
  </dataValidations>
  <printOptions horizontalCentered="1"/>
  <pageMargins left="0.25" right="0.25" top="0.75" bottom="0.75" header="0.3" footer="0.3"/>
  <pageSetup paperSize="9" orientation="landscape" horizontalDpi="1200" verticalDpi="1200" r:id="rId1"/>
  <headerFooter differentFirst="1">
    <oddFooter>Page &amp;P of &amp;N</oddFooter>
  </headerFooter>
  <tableParts count="3">
    <tablePart r:id="rId2"/>
    <tablePart r:id="rId3"/>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tabColor rgb="FF002060"/>
  </sheetPr>
  <dimension ref="A131:A144"/>
  <sheetViews>
    <sheetView showGridLines="0" showRowColHeaders="0" zoomScaleNormal="100" workbookViewId="0">
      <selection activeCell="E153" sqref="E153"/>
    </sheetView>
  </sheetViews>
  <sheetFormatPr defaultRowHeight="14.5" x14ac:dyDescent="0.35"/>
  <cols>
    <col min="1" max="1" width="10.6328125" customWidth="1"/>
  </cols>
  <sheetData>
    <row r="131" ht="4.5" customHeight="1" x14ac:dyDescent="0.35"/>
    <row r="132" hidden="1" x14ac:dyDescent="0.35"/>
    <row r="133" ht="3.75" hidden="1" customHeight="1" x14ac:dyDescent="0.35"/>
    <row r="134" hidden="1" x14ac:dyDescent="0.35"/>
    <row r="135" hidden="1" x14ac:dyDescent="0.35"/>
    <row r="136" hidden="1" x14ac:dyDescent="0.35"/>
    <row r="137" hidden="1" x14ac:dyDescent="0.35"/>
    <row r="138" hidden="1" x14ac:dyDescent="0.35"/>
    <row r="139" hidden="1" x14ac:dyDescent="0.35"/>
    <row r="140" hidden="1" x14ac:dyDescent="0.35"/>
    <row r="141" hidden="1" x14ac:dyDescent="0.35"/>
    <row r="142" hidden="1" x14ac:dyDescent="0.35"/>
    <row r="143" hidden="1" x14ac:dyDescent="0.35"/>
    <row r="144" hidden="1" x14ac:dyDescent="0.35"/>
  </sheetData>
  <sheetProtection algorithmName="SHA-512" hashValue="pxUwd+kULmIo0QVtdOQjAdrRdyMAOXdtci5FR8XzJm7AsCEsDBRZQfbQXDmLdFxU3UIRstwFGnN3JyQjdYBl1g==" saltValue="ExfL7At9qz5GXN3vo0quZw==" spinCount="100000" sheet="1" objects="1" scenarios="1"/>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tabColor rgb="FF002060"/>
  </sheetPr>
  <dimension ref="A1"/>
  <sheetViews>
    <sheetView showGridLines="0" showRowColHeaders="0" zoomScaleNormal="100" workbookViewId="0"/>
  </sheetViews>
  <sheetFormatPr defaultRowHeight="14.5" x14ac:dyDescent="0.35"/>
  <cols>
    <col min="1" max="1" width="10.6328125" customWidth="1"/>
    <col min="2" max="2" width="26.6328125" bestFit="1" customWidth="1"/>
  </cols>
  <sheetData/>
  <sheetProtection algorithmName="SHA-512" hashValue="Z895R7znTFInjc0XCChfrbh1snLLVlqalA2sX2Y6ZDbXIXkN+Nif7f5H6m9GV5GFlF9q8nenf/KYuPkOSd/zQw==" saltValue="GSLhJ2+GHzJmEIXjzbXXmQ==" spinCount="100000" sheet="1" objects="1" scenarios="1"/>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tabColor rgb="FF002060"/>
  </sheetPr>
  <dimension ref="B23:O28"/>
  <sheetViews>
    <sheetView showGridLines="0" showRowColHeaders="0" topLeftCell="A7" zoomScaleNormal="100" workbookViewId="0"/>
  </sheetViews>
  <sheetFormatPr defaultRowHeight="14.5" x14ac:dyDescent="0.35"/>
  <cols>
    <col min="1" max="1" width="10.6328125" customWidth="1"/>
    <col min="2" max="2" width="26.453125" customWidth="1"/>
  </cols>
  <sheetData>
    <row r="23" spans="2:15" x14ac:dyDescent="0.35">
      <c r="B23" t="s">
        <v>1</v>
      </c>
      <c r="C23" s="82">
        <v>0.8</v>
      </c>
      <c r="D23" s="83" t="s">
        <v>2</v>
      </c>
    </row>
    <row r="24" spans="2:15" x14ac:dyDescent="0.35">
      <c r="D24" s="16"/>
    </row>
    <row r="25" spans="2:15" x14ac:dyDescent="0.35">
      <c r="B25" t="s">
        <v>3</v>
      </c>
      <c r="C25" s="82">
        <v>0.9</v>
      </c>
      <c r="D25" s="16"/>
    </row>
    <row r="26" spans="2:15" x14ac:dyDescent="0.35">
      <c r="D26" s="16"/>
    </row>
    <row r="27" spans="2:15" x14ac:dyDescent="0.35">
      <c r="B27" t="s">
        <v>4</v>
      </c>
      <c r="C27" s="59" t="s">
        <v>5</v>
      </c>
      <c r="D27" s="83" t="s">
        <v>6</v>
      </c>
      <c r="E27" s="22"/>
      <c r="F27" s="22"/>
      <c r="G27" s="22"/>
      <c r="H27" s="22"/>
      <c r="I27" s="22"/>
      <c r="J27" s="22"/>
      <c r="K27" s="22"/>
      <c r="L27" s="22"/>
      <c r="M27" s="22"/>
      <c r="N27" s="22"/>
      <c r="O27" s="22"/>
    </row>
    <row r="28" spans="2:15" x14ac:dyDescent="0.35">
      <c r="B28" t="s">
        <v>7</v>
      </c>
      <c r="D28" s="83" t="s">
        <v>8</v>
      </c>
      <c r="E28" s="22"/>
      <c r="F28" s="22"/>
      <c r="G28" s="22"/>
      <c r="H28" s="22"/>
      <c r="I28" s="22"/>
      <c r="J28" s="22"/>
      <c r="K28" s="22"/>
      <c r="L28" s="22"/>
      <c r="M28" s="22"/>
      <c r="N28" s="22"/>
      <c r="O28" s="22"/>
    </row>
  </sheetData>
  <sheetProtection algorithmName="SHA-512" hashValue="Uj4IkM9hXeGhP66pBC05TqArXDsFY3bBPSwYj3+SaBK8zQBZsyqa3KAMbaYS9ZeFHnyRq7PzvovXOPxXaIAyyg==" saltValue="uQvrDVbjmcZ1LacZd/Z11g==" spinCount="100000" sheet="1" objects="1" scenarios="1"/>
  <dataValidations count="3">
    <dataValidation type="list" allowBlank="1" showInputMessage="1" showErrorMessage="1" error="Je kunt hier alleen &quot;ja&quot; of &quot;nee&quot; invullen." sqref="C27">
      <formula1>"ja,nee"</formula1>
    </dataValidation>
    <dataValidation type="decimal" allowBlank="1" showInputMessage="1" showErrorMessage="1" errorTitle="Verkeerde invoer" error="Voer een getal in groter dan het % werken en kleiner of gelijk aan 100% in." sqref="C25">
      <formula1>C23</formula1>
      <formula2>1</formula2>
    </dataValidation>
    <dataValidation type="decimal" allowBlank="1" showInputMessage="1" showErrorMessage="1" errorTitle="Verkeerde invoer" error="Voer een getal tussen de 50% en 100% in." sqref="C23">
      <formula1>0.5</formula1>
      <formula2>1</formula2>
    </dataValidation>
  </dataValidation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tabColor rgb="FF002060"/>
  </sheetPr>
  <dimension ref="A1:S50"/>
  <sheetViews>
    <sheetView showGridLines="0" showRowColHeaders="0" topLeftCell="A19" zoomScaleNormal="100" workbookViewId="0">
      <selection activeCell="B45" sqref="B45"/>
    </sheetView>
  </sheetViews>
  <sheetFormatPr defaultRowHeight="14.5" x14ac:dyDescent="0.35"/>
  <cols>
    <col min="1" max="1" width="10.6328125" customWidth="1"/>
    <col min="2" max="2" width="31" customWidth="1"/>
    <col min="3" max="3" width="10.54296875" customWidth="1"/>
    <col min="4" max="4" width="10.453125" customWidth="1"/>
    <col min="5" max="5" width="14.08984375" bestFit="1" customWidth="1"/>
    <col min="7" max="7" width="21.90625" bestFit="1" customWidth="1"/>
    <col min="8" max="8" width="14.08984375" bestFit="1" customWidth="1"/>
  </cols>
  <sheetData>
    <row r="1" spans="1:19" x14ac:dyDescent="0.35">
      <c r="A1" s="52"/>
    </row>
    <row r="3" spans="1:19" x14ac:dyDescent="0.35">
      <c r="R3" s="119" t="s">
        <v>9</v>
      </c>
      <c r="S3" s="119"/>
    </row>
    <row r="16" spans="1:19" ht="10.5" customHeight="1" x14ac:dyDescent="0.35"/>
    <row r="17" spans="2:12" x14ac:dyDescent="0.35">
      <c r="D17" s="37" t="str">
        <f>IF(Rekenblad!D71=0,"Let op! Je hebt de vorige stap nog niet helemaal ingevuld","")</f>
        <v/>
      </c>
    </row>
    <row r="18" spans="2:12" ht="10.5" customHeight="1" x14ac:dyDescent="0.35"/>
    <row r="19" spans="2:12" ht="23.5" x14ac:dyDescent="0.55000000000000004">
      <c r="B19" s="1" t="s">
        <v>10</v>
      </c>
    </row>
    <row r="20" spans="2:12" ht="15" thickBot="1" x14ac:dyDescent="0.4">
      <c r="B20" s="15" t="s">
        <v>11</v>
      </c>
      <c r="C20" s="15"/>
      <c r="D20" s="15"/>
      <c r="E20" s="15"/>
      <c r="F20" s="15"/>
      <c r="G20" s="15"/>
      <c r="H20" s="15"/>
      <c r="I20" s="15"/>
      <c r="J20" s="15"/>
      <c r="K20" s="15"/>
      <c r="L20" s="15"/>
    </row>
    <row r="22" spans="2:12" x14ac:dyDescent="0.35">
      <c r="B22" t="s">
        <v>12</v>
      </c>
      <c r="C22" s="59" t="s">
        <v>13</v>
      </c>
      <c r="E22" s="22" t="s">
        <v>14</v>
      </c>
    </row>
    <row r="23" spans="2:12" x14ac:dyDescent="0.35">
      <c r="B23" t="s">
        <v>15</v>
      </c>
      <c r="E23" s="22" t="s">
        <v>16</v>
      </c>
    </row>
    <row r="25" spans="2:12" x14ac:dyDescent="0.35">
      <c r="B25" s="17" t="str">
        <f>IF(C22="ja","Als je deelneemt aan de Zware beroepenregeling kun je helaas niet deelnemen aan de generatieregeling.","")</f>
        <v/>
      </c>
    </row>
    <row r="26" spans="2:12" ht="7.5" customHeight="1" x14ac:dyDescent="0.35"/>
    <row r="27" spans="2:12" ht="15" thickBot="1" x14ac:dyDescent="0.4">
      <c r="B27" s="15" t="s">
        <v>17</v>
      </c>
      <c r="C27" s="15"/>
      <c r="D27" s="15"/>
      <c r="E27" s="15"/>
      <c r="F27" s="15"/>
      <c r="G27" s="15"/>
      <c r="H27" s="15"/>
      <c r="I27" s="15"/>
      <c r="J27" s="15"/>
      <c r="K27" s="15"/>
      <c r="L27" s="15"/>
    </row>
    <row r="29" spans="2:12" x14ac:dyDescent="0.35">
      <c r="B29" t="s">
        <v>18</v>
      </c>
      <c r="C29" s="60">
        <v>36</v>
      </c>
      <c r="E29" s="22" t="s">
        <v>19</v>
      </c>
    </row>
    <row r="30" spans="2:12" x14ac:dyDescent="0.35">
      <c r="E30" s="22" t="s">
        <v>20</v>
      </c>
    </row>
    <row r="31" spans="2:12" ht="6" customHeight="1" x14ac:dyDescent="0.35"/>
    <row r="32" spans="2:12" x14ac:dyDescent="0.35">
      <c r="B32" s="118" t="str">
        <f>IF(C29="","",IF(C29*'4. De regeling'!C23&lt;18,"Op basis van het aantal uren dat je werkt en de door jouw ingevoerde regeling kun je helaas niet deelnemen aan de regeling.",""))</f>
        <v/>
      </c>
      <c r="C32" s="118"/>
      <c r="D32" s="118"/>
      <c r="E32" s="118"/>
      <c r="F32" s="118"/>
      <c r="G32" s="118"/>
      <c r="H32" s="118"/>
      <c r="I32" s="118"/>
      <c r="J32" s="118"/>
      <c r="K32" s="118"/>
      <c r="L32" s="118"/>
    </row>
    <row r="33" spans="2:13" ht="6" customHeight="1" x14ac:dyDescent="0.35"/>
    <row r="34" spans="2:13" ht="15" thickBot="1" x14ac:dyDescent="0.4">
      <c r="B34" s="15" t="s">
        <v>21</v>
      </c>
      <c r="C34" s="15"/>
      <c r="D34" s="15"/>
      <c r="E34" s="15"/>
      <c r="F34" s="15"/>
      <c r="G34" s="15"/>
      <c r="H34" s="15"/>
      <c r="I34" s="15"/>
      <c r="J34" s="15"/>
      <c r="K34" s="15"/>
      <c r="L34" s="15"/>
    </row>
    <row r="36" spans="2:13" x14ac:dyDescent="0.35">
      <c r="B36" t="s">
        <v>22</v>
      </c>
      <c r="C36" s="61">
        <v>22555</v>
      </c>
      <c r="E36" s="22" t="s">
        <v>23</v>
      </c>
      <c r="H36" s="22"/>
      <c r="I36" s="22"/>
      <c r="J36" s="22"/>
      <c r="K36" s="22"/>
      <c r="L36" s="22"/>
      <c r="M36" s="22"/>
    </row>
    <row r="37" spans="2:13" x14ac:dyDescent="0.35">
      <c r="E37" s="22" t="s">
        <v>24</v>
      </c>
      <c r="H37" s="22"/>
      <c r="I37" s="22"/>
      <c r="J37" s="22"/>
      <c r="K37" s="22"/>
      <c r="L37" s="22"/>
      <c r="M37" s="22"/>
    </row>
    <row r="38" spans="2:13" x14ac:dyDescent="0.35">
      <c r="E38" s="22"/>
      <c r="H38" s="22"/>
      <c r="I38" s="22"/>
      <c r="J38" s="22"/>
      <c r="K38" s="22"/>
      <c r="L38" s="22"/>
      <c r="M38" s="22"/>
    </row>
    <row r="40" spans="2:13" ht="15" thickBot="1" x14ac:dyDescent="0.4">
      <c r="B40" s="15" t="s">
        <v>25</v>
      </c>
      <c r="C40" s="15"/>
      <c r="D40" s="15"/>
      <c r="E40" s="15"/>
      <c r="F40" s="15"/>
      <c r="G40" s="15"/>
      <c r="H40" s="15"/>
      <c r="I40" s="15"/>
      <c r="J40" s="15"/>
      <c r="K40" s="15"/>
      <c r="L40" s="15"/>
    </row>
    <row r="42" spans="2:13" x14ac:dyDescent="0.35">
      <c r="B42" t="s">
        <v>26</v>
      </c>
      <c r="C42" s="61">
        <v>36526</v>
      </c>
      <c r="E42" s="22" t="s">
        <v>27</v>
      </c>
    </row>
    <row r="43" spans="2:13" x14ac:dyDescent="0.35">
      <c r="E43" s="22" t="s">
        <v>28</v>
      </c>
    </row>
    <row r="45" spans="2:13" x14ac:dyDescent="0.35">
      <c r="B45" s="104" t="str">
        <f ca="1">IF(Rekenblad!D79=0,"",IF(TODAY()&gt;Rekenblad!C6,"Je bent je aow-datum al gepasseerd, je kunt niet meer deelnemen aan de regeling",IF(Startdatum&gt;TODAY(),"Je kunt voor het eerst deelnemen vanaf "&amp;Rekenblad!D9,"Je kunt direct gaan deelnemen aan de regeling")))</f>
        <v>Je kunt voor het eerst deelnemen vanaf maart 2024</v>
      </c>
      <c r="C45" s="104"/>
      <c r="D45" s="104"/>
      <c r="E45" s="104"/>
      <c r="F45" s="104"/>
      <c r="G45" s="104"/>
      <c r="H45" s="133"/>
      <c r="I45" s="133"/>
      <c r="J45" s="104"/>
      <c r="K45" s="104"/>
      <c r="L45" s="104"/>
    </row>
    <row r="49" spans="10:10" x14ac:dyDescent="0.35">
      <c r="J49" s="52"/>
    </row>
    <row r="50" spans="10:10" x14ac:dyDescent="0.35">
      <c r="J50" s="52"/>
    </row>
  </sheetData>
  <sheetProtection algorithmName="SHA-512" hashValue="7iImNYdoQE6am2CpHxMcFUfbKbMB7j63lpkOwIjmjsmSG8OYzZbUmOluj3oThFYQl1BgGFnRS695pNE10uyRzQ==" saltValue="iZXzcBU8qztdQGGJA7dKPA==" spinCount="100000" sheet="1" objects="1" scenarios="1"/>
  <mergeCells count="1">
    <mergeCell ref="H45:I45"/>
  </mergeCells>
  <conditionalFormatting sqref="A30:XFD32 A27:XFD28 A29:G29 I29:XFD29">
    <cfRule type="expression" dxfId="17" priority="9">
      <formula>OR($C$22="",$C$22="ja")</formula>
    </cfRule>
  </conditionalFormatting>
  <conditionalFormatting sqref="A40:XFD41 A42:F43 H42:XFD43">
    <cfRule type="expression" dxfId="16" priority="6">
      <formula>$C$36=""</formula>
    </cfRule>
  </conditionalFormatting>
  <conditionalFormatting sqref="B45:H45 J45:L45">
    <cfRule type="expression" dxfId="15" priority="18">
      <formula>AND($C$36&lt;&gt;"",$C$42&lt;&gt;"")</formula>
    </cfRule>
  </conditionalFormatting>
  <conditionalFormatting sqref="B25:L25">
    <cfRule type="expression" dxfId="14" priority="5">
      <formula>$C$22="ja"</formula>
    </cfRule>
  </conditionalFormatting>
  <dataValidations count="1">
    <dataValidation type="decimal" allowBlank="1" showInputMessage="1" showErrorMessage="1" errorTitle="Verkeerde invoer" error="Voer hier een getal in tussen 0 en 40 uur." sqref="C29">
      <formula1>0</formula1>
      <formula2>40</formula2>
    </dataValidation>
  </dataValidations>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16" id="{6B0D08E6-BA86-423B-A1F1-ED3DD4978396}">
            <xm:f>Rekenblad!$D$75=0</xm:f>
            <x14:dxf>
              <font>
                <color theme="0"/>
              </font>
              <fill>
                <patternFill>
                  <bgColor theme="0"/>
                </patternFill>
              </fill>
              <border>
                <left/>
                <right/>
                <top/>
                <bottom/>
                <vertical/>
                <horizontal/>
              </border>
            </x14:dxf>
          </x14:cfRule>
          <xm:sqref>A32:XFD32</xm:sqref>
        </x14:conditionalFormatting>
        <x14:conditionalFormatting xmlns:xm="http://schemas.microsoft.com/office/excel/2006/main">
          <x14:cfRule type="expression" priority="7" id="{D7DD8C85-3CFF-49DA-8610-2496946B4E9E}">
            <xm:f>OR($C$29="",$C$29*'4. De regeling'!$C$23&lt;18)</xm:f>
            <x14:dxf>
              <font>
                <color theme="0"/>
              </font>
              <fill>
                <patternFill patternType="none">
                  <bgColor auto="1"/>
                </patternFill>
              </fill>
              <border>
                <left/>
                <right/>
                <top/>
                <bottom/>
              </border>
            </x14:dxf>
          </x14:cfRule>
          <xm:sqref>A39:XFD41 A42:F43 H42:XFD43 A34:XFD35 A36:F38 H36:XFD38</xm:sqref>
        </x14:conditionalFormatting>
        <x14:conditionalFormatting xmlns:xm="http://schemas.microsoft.com/office/excel/2006/main">
          <x14:cfRule type="expression" priority="3" id="{D77AC0DA-0066-4E7F-AE02-DBAA3B7827C8}">
            <xm:f>Rekenblad!$D$79=0</xm:f>
            <x14:dxf>
              <font>
                <color theme="0"/>
              </font>
              <fill>
                <patternFill>
                  <bgColor theme="0"/>
                </patternFill>
              </fill>
              <border>
                <left/>
                <right/>
                <top/>
                <bottom/>
                <vertical/>
                <horizontal/>
              </border>
            </x14:dxf>
          </x14:cfRule>
          <xm:sqref>A45:XFD45</xm:sqref>
        </x14:conditionalFormatting>
        <x14:conditionalFormatting xmlns:xm="http://schemas.microsoft.com/office/excel/2006/main">
          <x14:cfRule type="expression" priority="4" id="{D5BBD009-C7F9-49A4-AFF3-4A17E27B0678}">
            <xm:f>AND($C$29&lt;&gt;"",$C$29*'4. De regeling'!$C$23&lt;18)</xm:f>
            <x14:dxf>
              <fill>
                <patternFill>
                  <bgColor theme="7" tint="0.59996337778862885"/>
                </patternFill>
              </fill>
            </x14:dxf>
          </x14:cfRule>
          <xm:sqref>B32:L32</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errorTitle="Verkeerde invoer" error="Je kunt hier alleen &quot;ja&quot; of &quot;nee&quot; invullen.">
          <x14:formula1>
            <xm:f>Basistabellen!$B$97:$B$98</xm:f>
          </x14:formula1>
          <xm:sqref>C22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tabColor rgb="FF002060"/>
  </sheetPr>
  <dimension ref="B21:S56"/>
  <sheetViews>
    <sheetView showGridLines="0" showRowColHeaders="0" zoomScaleNormal="100" workbookViewId="0"/>
  </sheetViews>
  <sheetFormatPr defaultRowHeight="14.5" x14ac:dyDescent="0.35"/>
  <cols>
    <col min="1" max="1" width="10.6328125" customWidth="1"/>
    <col min="2" max="2" width="17.08984375" customWidth="1"/>
    <col min="6" max="6" width="14" bestFit="1" customWidth="1"/>
    <col min="7" max="7" width="19.08984375" customWidth="1"/>
    <col min="8" max="8" width="13.90625" customWidth="1"/>
    <col min="9" max="9" width="13.6328125" customWidth="1"/>
    <col min="12" max="12" width="11.08984375" customWidth="1"/>
    <col min="16" max="16" width="16" customWidth="1"/>
  </cols>
  <sheetData>
    <row r="21" spans="2:19" x14ac:dyDescent="0.35">
      <c r="B21" t="s">
        <v>29</v>
      </c>
      <c r="C21" s="84"/>
      <c r="D21" t="s">
        <v>30</v>
      </c>
      <c r="F21" s="22" t="s">
        <v>31</v>
      </c>
    </row>
    <row r="23" spans="2:19" x14ac:dyDescent="0.35">
      <c r="B23" t="s">
        <v>32</v>
      </c>
      <c r="C23" s="122"/>
      <c r="F23" s="22" t="s">
        <v>33</v>
      </c>
    </row>
    <row r="24" spans="2:19" x14ac:dyDescent="0.35">
      <c r="B24" t="s">
        <v>34</v>
      </c>
      <c r="H24" s="22"/>
    </row>
    <row r="25" spans="2:19" x14ac:dyDescent="0.35">
      <c r="B25" s="17"/>
    </row>
    <row r="26" spans="2:19" x14ac:dyDescent="0.35">
      <c r="B26" t="s">
        <v>35</v>
      </c>
    </row>
    <row r="28" spans="2:19" ht="6.9" customHeight="1" x14ac:dyDescent="0.35">
      <c r="B28" s="42"/>
      <c r="C28" s="43"/>
      <c r="D28" s="43"/>
      <c r="E28" s="43"/>
      <c r="F28" s="43"/>
      <c r="G28" s="43"/>
      <c r="H28" s="43"/>
      <c r="I28" s="43"/>
      <c r="J28" s="43"/>
      <c r="K28" s="43"/>
      <c r="L28" s="43"/>
      <c r="M28" s="43"/>
      <c r="N28" s="43"/>
      <c r="O28" s="43"/>
      <c r="P28" s="43"/>
      <c r="Q28" s="43"/>
      <c r="R28" s="43"/>
      <c r="S28" s="38"/>
    </row>
    <row r="29" spans="2:19" x14ac:dyDescent="0.35">
      <c r="B29" s="44" t="s">
        <v>36</v>
      </c>
      <c r="C29" s="22"/>
      <c r="D29" s="22"/>
      <c r="E29" s="22"/>
      <c r="F29" s="22"/>
      <c r="G29" s="22"/>
      <c r="H29" s="22"/>
      <c r="I29" s="22"/>
      <c r="J29" s="22"/>
      <c r="K29" s="22"/>
      <c r="L29" s="22"/>
      <c r="M29" s="22"/>
      <c r="N29" s="22"/>
      <c r="O29" s="22"/>
      <c r="P29" s="22"/>
      <c r="Q29" s="22"/>
      <c r="R29" s="22"/>
      <c r="S29" s="45"/>
    </row>
    <row r="30" spans="2:19" x14ac:dyDescent="0.35">
      <c r="B30" s="46" t="s">
        <v>37</v>
      </c>
      <c r="C30" s="22"/>
      <c r="D30" s="22"/>
      <c r="E30" s="22"/>
      <c r="F30" s="22"/>
      <c r="G30" s="22"/>
      <c r="H30" s="22"/>
      <c r="I30" s="22"/>
      <c r="J30" s="22"/>
      <c r="K30" s="22"/>
      <c r="L30" s="22"/>
      <c r="M30" s="22"/>
      <c r="N30" s="22"/>
      <c r="O30" s="22"/>
      <c r="P30" s="22"/>
      <c r="Q30" s="22"/>
      <c r="R30" s="22"/>
      <c r="S30" s="45"/>
    </row>
    <row r="31" spans="2:19" ht="6.9" customHeight="1" x14ac:dyDescent="0.35">
      <c r="B31" s="39"/>
      <c r="C31" s="40"/>
      <c r="D31" s="40"/>
      <c r="E31" s="40"/>
      <c r="F31" s="40"/>
      <c r="G31" s="40"/>
      <c r="H31" s="40"/>
      <c r="I31" s="40"/>
      <c r="J31" s="40"/>
      <c r="K31" s="40"/>
      <c r="L31" s="40"/>
      <c r="M31" s="40"/>
      <c r="N31" s="40"/>
      <c r="O31" s="40"/>
      <c r="P31" s="40"/>
      <c r="Q31" s="40"/>
      <c r="R31" s="40"/>
      <c r="S31" s="41"/>
    </row>
    <row r="33" spans="2:19" x14ac:dyDescent="0.35">
      <c r="B33" s="37" t="s">
        <v>38</v>
      </c>
      <c r="C33" s="31"/>
      <c r="D33" s="31"/>
      <c r="E33" s="31"/>
      <c r="F33" s="31"/>
      <c r="G33" s="31"/>
      <c r="H33" s="31"/>
      <c r="I33" s="31"/>
    </row>
    <row r="35" spans="2:19" ht="15" thickBot="1" x14ac:dyDescent="0.4">
      <c r="B35" s="15" t="s">
        <v>39</v>
      </c>
      <c r="C35" s="15"/>
      <c r="D35" s="15"/>
      <c r="E35" s="15"/>
      <c r="F35" s="15"/>
      <c r="G35" s="15"/>
      <c r="H35" s="15"/>
      <c r="I35" s="15"/>
      <c r="J35" s="15"/>
      <c r="K35" s="15"/>
      <c r="L35" s="15"/>
      <c r="M35" s="15"/>
      <c r="N35" s="15"/>
      <c r="O35" s="15"/>
      <c r="P35" s="15"/>
      <c r="Q35" s="15"/>
      <c r="R35" s="15"/>
      <c r="S35" s="15"/>
    </row>
    <row r="36" spans="2:19" ht="7.5" customHeight="1" x14ac:dyDescent="0.35"/>
    <row r="37" spans="2:19" x14ac:dyDescent="0.35">
      <c r="B37" t="s">
        <v>40</v>
      </c>
    </row>
    <row r="38" spans="2:19" ht="7.5" customHeight="1" x14ac:dyDescent="0.35"/>
    <row r="39" spans="2:19" x14ac:dyDescent="0.35">
      <c r="B39" t="s">
        <v>41</v>
      </c>
      <c r="C39" s="116"/>
      <c r="D39" t="s">
        <v>42</v>
      </c>
    </row>
    <row r="40" spans="2:19" x14ac:dyDescent="0.35">
      <c r="C40" s="117"/>
    </row>
    <row r="41" spans="2:19" x14ac:dyDescent="0.35">
      <c r="B41" t="str">
        <f>"Je hebt aangegeven nog "&amp;'6. Mijn gegevens'!C39&amp;" uur aan PLB te hebben. Dat "&amp;IF(ROUND(C39/7.2,0)=1," is ","zijn ")&amp;"ongeveer "&amp;ROUND(C39/7.2,0)&amp;IF(ROUND(C39/7.2,0)=1," dag."," dagen.")</f>
        <v>Je hebt aangegeven nog  uur aan PLB te hebben. Dat zijn ongeveer 0 dagen.</v>
      </c>
    </row>
    <row r="42" spans="2:19" x14ac:dyDescent="0.35">
      <c r="B42" t="str">
        <f>IFERROR("Op basis van jouw arbeidsovereenkomst van "&amp;'5. Kan ik deelnemen '!C29&amp;" uur per week, stellen we dit gelijk aan ongeveer "&amp;ROUND('6. Mijn gegevens'!C39/'5. Kan ik deelnemen '!C29,1)&amp;" weken.","")</f>
        <v>Op basis van jouw arbeidsovereenkomst van 36 uur per week, stellen we dit gelijk aan ongeveer 0 weken.</v>
      </c>
    </row>
    <row r="43" spans="2:19" x14ac:dyDescent="0.35">
      <c r="B43" t="str">
        <f>IFERROR(IF(OR(Saldo_PLB=0,Saldo_PLB=""),"",Rekenblad!B35),"")</f>
        <v/>
      </c>
    </row>
    <row r="46" spans="2:19" ht="15" thickBot="1" x14ac:dyDescent="0.4">
      <c r="B46" s="15" t="s">
        <v>43</v>
      </c>
      <c r="C46" s="15"/>
      <c r="D46" s="15"/>
      <c r="E46" s="15"/>
      <c r="F46" s="15"/>
      <c r="G46" s="15"/>
      <c r="H46" s="15"/>
      <c r="I46" s="15"/>
      <c r="J46" s="15"/>
      <c r="K46" s="15"/>
      <c r="L46" s="15"/>
      <c r="M46" s="15"/>
      <c r="N46" s="15"/>
      <c r="O46" s="15"/>
      <c r="P46" s="15"/>
      <c r="Q46" s="15"/>
      <c r="R46" s="15"/>
      <c r="S46" s="15"/>
    </row>
    <row r="48" spans="2:19" x14ac:dyDescent="0.35">
      <c r="B48" t="s">
        <v>44</v>
      </c>
      <c r="C48" s="60"/>
      <c r="D48" t="s">
        <v>45</v>
      </c>
    </row>
    <row r="50" spans="2:19" x14ac:dyDescent="0.35">
      <c r="B50" s="31"/>
    </row>
    <row r="51" spans="2:19" ht="15" thickBot="1" x14ac:dyDescent="0.4">
      <c r="B51" s="15" t="s">
        <v>46</v>
      </c>
      <c r="C51" s="15"/>
      <c r="D51" s="15"/>
      <c r="E51" s="15"/>
      <c r="F51" s="15"/>
      <c r="G51" s="15"/>
      <c r="H51" s="15"/>
      <c r="I51" s="15"/>
      <c r="J51" s="15"/>
      <c r="K51" s="15"/>
      <c r="L51" s="15"/>
      <c r="M51" s="15"/>
      <c r="N51" s="15"/>
      <c r="O51" s="15"/>
      <c r="P51" s="15"/>
      <c r="Q51" s="15"/>
      <c r="R51" s="15"/>
      <c r="S51" s="15"/>
    </row>
    <row r="53" spans="2:19" x14ac:dyDescent="0.35">
      <c r="B53" s="56" t="str">
        <f>Rekenblad!B61</f>
        <v>Nog niet alle velden in deze stap of in één van de vorige stappen zijn ingevuld.</v>
      </c>
      <c r="C53" s="56"/>
      <c r="D53" s="56"/>
      <c r="E53" s="56"/>
      <c r="F53" s="56"/>
      <c r="G53" s="56"/>
      <c r="H53" s="56"/>
      <c r="I53" s="56"/>
      <c r="J53" s="56"/>
      <c r="K53" s="56"/>
      <c r="L53" s="56"/>
      <c r="M53" s="56"/>
      <c r="N53" s="56"/>
      <c r="O53" s="56"/>
      <c r="P53" s="56"/>
      <c r="Q53" s="56"/>
      <c r="R53" s="56"/>
      <c r="S53" s="56"/>
    </row>
    <row r="54" spans="2:19" x14ac:dyDescent="0.35">
      <c r="B54" s="56" t="str">
        <f ca="1">IFERROR(IF(Rekenblad!B62="","",Rekenblad!B62),"")</f>
        <v/>
      </c>
      <c r="C54" s="56"/>
      <c r="D54" s="56"/>
      <c r="E54" s="56"/>
      <c r="F54" s="56"/>
      <c r="G54" s="56"/>
      <c r="H54" s="56"/>
      <c r="I54" s="56"/>
      <c r="J54" s="56"/>
      <c r="K54" s="56"/>
      <c r="L54" s="56"/>
      <c r="M54" s="56"/>
      <c r="N54" s="56"/>
      <c r="O54" s="56"/>
      <c r="P54" s="56"/>
      <c r="Q54" s="56"/>
      <c r="R54" s="56"/>
      <c r="S54" s="56"/>
    </row>
    <row r="56" spans="2:19" x14ac:dyDescent="0.35">
      <c r="B56" s="17" t="str">
        <f>IF(OR(Saldo_PLB=0,Saldo_PLB=""),"","Wil je eerder van de Regeling Generatiebeleid gebruik maken? Dan kun je mogelijk het aantal PLB uren dat je per week  wilt opnemen nog verhogen.")</f>
        <v/>
      </c>
    </row>
  </sheetData>
  <sheetProtection algorithmName="SHA-512" hashValue="jDMoWrETFAMaPtzL1O95UmRg7nRb//y6OQpKeQ9wEO7KRNZxN/EOC3+oLWUWXZ0OPST8aFo50xRknhUUfTf7rg==" saltValue="nvj01KMbGovUQ+b4YKZsog==" spinCount="100000" sheet="1" objects="1" scenarios="1"/>
  <conditionalFormatting sqref="A40:XFD52">
    <cfRule type="expression" dxfId="9" priority="16">
      <formula>OR($C$39=0,$C$39="")</formula>
    </cfRule>
  </conditionalFormatting>
  <conditionalFormatting sqref="A50:XFD56">
    <cfRule type="expression" dxfId="8" priority="18">
      <formula>OR($C$48="",$C$48=0)</formula>
    </cfRule>
  </conditionalFormatting>
  <conditionalFormatting sqref="A53:XFD54">
    <cfRule type="expression" dxfId="7" priority="4">
      <formula>OR($C$39="",$C$39=0)</formula>
    </cfRule>
  </conditionalFormatting>
  <conditionalFormatting sqref="B43:S43">
    <cfRule type="expression" dxfId="6" priority="2">
      <formula>OR(LEFT($B$43,2)="Je",LEFT($B$43,3)="Als")</formula>
    </cfRule>
  </conditionalFormatting>
  <conditionalFormatting sqref="C40">
    <cfRule type="expression" dxfId="5" priority="1">
      <formula>OR($C$39=0,$C$39="")</formula>
    </cfRule>
  </conditionalFormatting>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whole" allowBlank="1" showInputMessage="1" showErrorMessage="1" errorTitle="Verkeerde invoer" error="Vul minimaal 1 uur in en maximaal het aantal uren dat je per week werkt." promptTitle="PLB opnemen" prompt="Vul het aantal uren PLB dat je gemiddeld per week wilt opnemen. Vul minimaal 1 uur in en maximaal het aantal uren dat je per week werkt.">
          <x14:formula1>
            <xm:f>1</xm:f>
          </x14:formula1>
          <x14:formula2>
            <xm:f>'5. Kan ik deelnemen '!C29</xm:f>
          </x14:formula2>
          <xm:sqref>C48</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
    <tabColor rgb="FF002060"/>
  </sheetPr>
  <dimension ref="B14:O40"/>
  <sheetViews>
    <sheetView showGridLines="0" showRowColHeaders="0" topLeftCell="A15" zoomScaleNormal="100" workbookViewId="0">
      <selection activeCell="C40" sqref="C40"/>
    </sheetView>
  </sheetViews>
  <sheetFormatPr defaultRowHeight="14.5" x14ac:dyDescent="0.35"/>
  <cols>
    <col min="1" max="1" width="10.6328125" customWidth="1"/>
    <col min="2" max="2" width="60.54296875" customWidth="1"/>
    <col min="3" max="3" width="18.08984375" customWidth="1"/>
    <col min="4" max="4" width="16.453125" customWidth="1"/>
    <col min="5" max="5" width="14.6328125" customWidth="1"/>
  </cols>
  <sheetData>
    <row r="14" spans="2:5" ht="15" thickBot="1" x14ac:dyDescent="0.4">
      <c r="B14" s="15" t="s">
        <v>47</v>
      </c>
      <c r="C14" s="15"/>
      <c r="D14" s="15"/>
      <c r="E14" s="15"/>
    </row>
    <row r="16" spans="2:5" x14ac:dyDescent="0.35">
      <c r="C16" s="23" t="s">
        <v>48</v>
      </c>
      <c r="D16" s="23" t="s">
        <v>49</v>
      </c>
      <c r="E16" s="23" t="s">
        <v>50</v>
      </c>
    </row>
    <row r="17" spans="2:15" x14ac:dyDescent="0.35">
      <c r="B17" s="24" t="s">
        <v>51</v>
      </c>
      <c r="C17" s="27">
        <f>'Bruto-netto'!C7*36</f>
        <v>36</v>
      </c>
      <c r="D17" s="27">
        <f ca="1">IF(Rekenblad!E6=0,"n.v.t.",'Bruto-netto'!E7*C17)</f>
        <v>28.8</v>
      </c>
      <c r="E17" s="27">
        <f ca="1">IFERROR(C17-D17,"n.v.t.")</f>
        <v>7.1999999999999993</v>
      </c>
    </row>
    <row r="18" spans="2:15" x14ac:dyDescent="0.35">
      <c r="B18" s="24" t="s">
        <v>52</v>
      </c>
      <c r="C18" s="114">
        <f>'Bruto-netto'!C7</f>
        <v>1</v>
      </c>
      <c r="D18" s="114">
        <f ca="1">IF(Rekenblad!E6=0,"n.v.t.",'Bruto-netto'!D7)</f>
        <v>0.9</v>
      </c>
      <c r="E18" s="35">
        <f ca="1">IFERROR(C18-D18,"n.v.t.")</f>
        <v>9.9999999999999978E-2</v>
      </c>
      <c r="O18" s="121"/>
    </row>
    <row r="19" spans="2:15" x14ac:dyDescent="0.35">
      <c r="B19" s="25" t="s">
        <v>53</v>
      </c>
      <c r="C19" s="26">
        <f>'Bruto-netto'!F18</f>
        <v>0</v>
      </c>
      <c r="D19" s="105">
        <f ca="1">IF(Rekenblad!E6=0,"n.v.t.",'Bruto-netto'!G18)</f>
        <v>0</v>
      </c>
      <c r="E19" s="105">
        <f ca="1">IFERROR(C19-D19,"n.v.t.")</f>
        <v>0</v>
      </c>
    </row>
    <row r="20" spans="2:15" x14ac:dyDescent="0.35">
      <c r="B20" s="25" t="s">
        <v>54</v>
      </c>
      <c r="C20" s="26">
        <f>IF(C17=0,0,'Bruto-netto'!I93)</f>
        <v>390.85320320416668</v>
      </c>
      <c r="D20" s="105">
        <f ca="1">IF(D17=0,0,IF(Rekenblad!E6=0,"n.v.t.",'Bruto-netto'!J93))</f>
        <v>377.61504660666674</v>
      </c>
      <c r="E20" s="105">
        <f ca="1">IFERROR(C20-D20,"n.v.t.")</f>
        <v>13.238156597499938</v>
      </c>
    </row>
    <row r="21" spans="2:15" x14ac:dyDescent="0.35">
      <c r="B21" s="25" t="s">
        <v>55</v>
      </c>
      <c r="C21" s="26">
        <f>'Bruto-netto'!C18</f>
        <v>0</v>
      </c>
      <c r="D21" s="106">
        <f ca="1">IF(Rekenblad!E6=0,"n.v.t.",'Bruto-netto'!D18)</f>
        <v>0</v>
      </c>
      <c r="E21" s="106">
        <f ca="1">IFERROR(C21-D21,"n.v.t.")</f>
        <v>0</v>
      </c>
    </row>
    <row r="22" spans="2:15" x14ac:dyDescent="0.35">
      <c r="B22" s="29" t="s">
        <v>56</v>
      </c>
    </row>
    <row r="23" spans="2:15" x14ac:dyDescent="0.35">
      <c r="B23" s="29" t="s">
        <v>57</v>
      </c>
    </row>
    <row r="24" spans="2:15" x14ac:dyDescent="0.35">
      <c r="B24" s="29"/>
    </row>
    <row r="25" spans="2:15" ht="15" thickBot="1" x14ac:dyDescent="0.4">
      <c r="B25" s="15" t="s">
        <v>58</v>
      </c>
      <c r="C25" s="15"/>
      <c r="D25" s="15"/>
      <c r="E25" s="15"/>
    </row>
    <row r="27" spans="2:15" x14ac:dyDescent="0.35">
      <c r="B27" t="s">
        <v>59</v>
      </c>
      <c r="C27" s="33" t="str">
        <f>IFERROR(IF(OR(Saldo_PLB=0,Saldo_PLB=""),"n.v.t.",Rekenblad!C57),"")</f>
        <v>n.v.t.</v>
      </c>
      <c r="E27" s="31"/>
    </row>
    <row r="28" spans="2:15" x14ac:dyDescent="0.35">
      <c r="B28" t="s">
        <v>280</v>
      </c>
      <c r="C28" s="85" t="str">
        <f>IF(OR(Rekenblad!C23="",Rekenblad!C22=0),"n.v.t.",IF('6. Mijn gegevens'!C48="",'5. Kan ik deelnemen '!C29,'6. Mijn gegevens'!C48))</f>
        <v>n.v.t.</v>
      </c>
    </row>
    <row r="29" spans="2:15" x14ac:dyDescent="0.35">
      <c r="B29" s="36" t="str">
        <f>IF(C27="n.v.t.","Start Regeling Generatiebeleid","Start Regeling Generatiebeleid (einde opname saldo PLB-verlof)")</f>
        <v>Start Regeling Generatiebeleid</v>
      </c>
      <c r="C29" s="34" t="str">
        <f ca="1">IFERROR(_xlfn.XLOOKUP(TRUE,Rekenblad!D54:D57,Rekenblad!C54:C57),"")</f>
        <v/>
      </c>
    </row>
    <row r="30" spans="2:15" x14ac:dyDescent="0.35">
      <c r="B30" t="s">
        <v>60</v>
      </c>
      <c r="C30" s="33" t="str">
        <f ca="1">IFERROR(IF(Rekenblad!E6=0,"n.v.t.",Rekenblad!D6),"")</f>
        <v>januari 2029</v>
      </c>
    </row>
    <row r="31" spans="2:15" x14ac:dyDescent="0.35">
      <c r="B31" t="s">
        <v>61</v>
      </c>
      <c r="C31" s="134" t="str">
        <f ca="1">IF(Rekenblad!E6=0,"n.v.t.",Rekenblad!E18)</f>
        <v xml:space="preserve"> </v>
      </c>
      <c r="D31" s="134"/>
    </row>
    <row r="34" spans="2:5" x14ac:dyDescent="0.35">
      <c r="B34" t="s">
        <v>62</v>
      </c>
    </row>
    <row r="35" spans="2:5" x14ac:dyDescent="0.35">
      <c r="B35" t="s">
        <v>63</v>
      </c>
      <c r="C35" s="86" t="str">
        <f>IF('4. De regeling'!C27=0,"(niet ingevuld)",'4. De regeling'!C27)</f>
        <v>ja</v>
      </c>
    </row>
    <row r="37" spans="2:5" ht="15" thickBot="1" x14ac:dyDescent="0.4">
      <c r="B37" s="15" t="s">
        <v>64</v>
      </c>
      <c r="C37" s="15"/>
      <c r="D37" s="15"/>
      <c r="E37" s="15"/>
    </row>
    <row r="39" spans="2:5" x14ac:dyDescent="0.35">
      <c r="B39" s="25" t="s">
        <v>65</v>
      </c>
      <c r="C39" s="21">
        <f>ROUND('6. Mijn gegevens'!C23,1)</f>
        <v>0</v>
      </c>
      <c r="D39" t="s">
        <v>66</v>
      </c>
    </row>
    <row r="40" spans="2:5" x14ac:dyDescent="0.35">
      <c r="B40" s="25" t="s">
        <v>67</v>
      </c>
      <c r="C40" s="115" t="str">
        <f ca="1">IF(C29="","",IF(C29="n.v.t.","n.v.t.",57*D17/36))</f>
        <v/>
      </c>
      <c r="D40" t="s">
        <v>66</v>
      </c>
    </row>
  </sheetData>
  <sheetProtection algorithmName="SHA-512" hashValue="hs+CsdAfes+k0J9L5BKi2aghg4vJlEnS2MGXoez8Rrha4nkfzKar0e5EUbA2J8kUbLiVPDjq9ghNCQ0TxU8KuQ==" saltValue="zyxavU3mTc+dGFkSBO6Yfw==" spinCount="100000" sheet="1" objects="1" scenarios="1"/>
  <mergeCells count="1">
    <mergeCell ref="C31:D31"/>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0">
    <tabColor rgb="FF002060"/>
  </sheetPr>
  <dimension ref="M8"/>
  <sheetViews>
    <sheetView showGridLines="0" showRowColHeaders="0" zoomScaleNormal="100" workbookViewId="0">
      <selection activeCell="D14" sqref="D14"/>
    </sheetView>
  </sheetViews>
  <sheetFormatPr defaultRowHeight="14.5" x14ac:dyDescent="0.35"/>
  <cols>
    <col min="19" max="19" width="12" customWidth="1"/>
  </cols>
  <sheetData>
    <row r="8" spans="13:13" x14ac:dyDescent="0.35">
      <c r="M8" s="32" t="str">
        <f>Grafiekgegevens!D5</f>
        <v>Voordat je gebruik maakt van de Regeling generatiebeleid, maak je eerst je PLB-verlofsaldo op. Je gaat dus minder werken maar ontvangt wel je volledige salaris. Op basis van het gekozen opnamepatroon start je hier.</v>
      </c>
    </row>
  </sheetData>
  <sheetProtection algorithmName="SHA-512" hashValue="gE8hfbXTPdkXJuClucmAa7SyZV0IvmBihHXSqcfuFA+A1T7PsNKAIPCDB4OcYsflpSKNeVuO7+MQRrbJE4ehcw==" saltValue="eD4LNvB55jPpeSOzjGLshg==" spinCount="100000" sheet="1" objects="1" scenarios="1"/>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B7:B27"/>
  <sheetViews>
    <sheetView showGridLines="0" showRowColHeaders="0" workbookViewId="0">
      <selection activeCell="Q35" sqref="Q35"/>
    </sheetView>
  </sheetViews>
  <sheetFormatPr defaultRowHeight="14.5" x14ac:dyDescent="0.35"/>
  <cols>
    <col min="1" max="1" width="10.6328125" customWidth="1"/>
    <col min="2" max="2" width="64.36328125" bestFit="1" customWidth="1"/>
  </cols>
  <sheetData>
    <row r="7" spans="2:2" ht="17" x14ac:dyDescent="0.4">
      <c r="B7" s="110" t="s">
        <v>68</v>
      </c>
    </row>
    <row r="8" spans="2:2" x14ac:dyDescent="0.35">
      <c r="B8" s="58" t="s">
        <v>69</v>
      </c>
    </row>
    <row r="9" spans="2:2" x14ac:dyDescent="0.35">
      <c r="B9" s="58" t="s">
        <v>70</v>
      </c>
    </row>
    <row r="10" spans="2:2" x14ac:dyDescent="0.35">
      <c r="B10" s="58" t="s">
        <v>71</v>
      </c>
    </row>
    <row r="11" spans="2:2" x14ac:dyDescent="0.35">
      <c r="B11" s="58" t="s">
        <v>72</v>
      </c>
    </row>
    <row r="12" spans="2:2" x14ac:dyDescent="0.35">
      <c r="B12" s="58" t="s">
        <v>73</v>
      </c>
    </row>
    <row r="13" spans="2:2" x14ac:dyDescent="0.35">
      <c r="B13" s="58" t="s">
        <v>74</v>
      </c>
    </row>
    <row r="15" spans="2:2" ht="17" x14ac:dyDescent="0.4">
      <c r="B15" s="110" t="s">
        <v>75</v>
      </c>
    </row>
    <row r="16" spans="2:2" x14ac:dyDescent="0.35">
      <c r="B16" s="58" t="s">
        <v>76</v>
      </c>
    </row>
    <row r="17" spans="2:2" x14ac:dyDescent="0.35">
      <c r="B17" s="58" t="s">
        <v>77</v>
      </c>
    </row>
    <row r="19" spans="2:2" ht="17" x14ac:dyDescent="0.4">
      <c r="B19" s="110" t="s">
        <v>78</v>
      </c>
    </row>
    <row r="20" spans="2:2" x14ac:dyDescent="0.35">
      <c r="B20" s="58" t="s">
        <v>79</v>
      </c>
    </row>
    <row r="21" spans="2:2" x14ac:dyDescent="0.35">
      <c r="B21" s="58" t="s">
        <v>80</v>
      </c>
    </row>
    <row r="22" spans="2:2" x14ac:dyDescent="0.35">
      <c r="B22" s="58" t="s">
        <v>81</v>
      </c>
    </row>
    <row r="23" spans="2:2" x14ac:dyDescent="0.35">
      <c r="B23" s="58" t="s">
        <v>82</v>
      </c>
    </row>
    <row r="25" spans="2:2" ht="17" x14ac:dyDescent="0.4">
      <c r="B25" s="110" t="s">
        <v>83</v>
      </c>
    </row>
    <row r="26" spans="2:2" x14ac:dyDescent="0.35">
      <c r="B26" s="58" t="s">
        <v>84</v>
      </c>
    </row>
    <row r="27" spans="2:2" x14ac:dyDescent="0.35">
      <c r="B27" s="58" t="s">
        <v>85</v>
      </c>
    </row>
  </sheetData>
  <sheetProtection algorithmName="SHA-512" hashValue="l8zMoQE7K5wM+P+PjOc2WpN6X5Tj1yRJpRNacgIJiNyi2V5gx3P/Duo16WopY5E2BGKajYUQSZr44bP6Kjze9A==" saltValue="UdW0o2zMlhNmnWnDS5Dyrg==" spinCount="100000" sheet="1" objects="1" scenarios="1"/>
  <hyperlinks>
    <hyperlink ref="B12" r:id="rId1"/>
    <hyperlink ref="B8" r:id="rId2"/>
    <hyperlink ref="B10" r:id="rId3"/>
    <hyperlink ref="B9" r:id="rId4" display="https://www.fbz.nl/"/>
    <hyperlink ref="B11" r:id="rId5" display="https://www.nu91.nl/"/>
    <hyperlink ref="B13" r:id="rId6" display="https://www.staz.nl/"/>
    <hyperlink ref="B16" r:id="rId7" display="https://www.belastingdienst.nl/wps/wcm/connect/nl/toeslagen/toeslagen"/>
    <hyperlink ref="B17" r:id="rId8" display="https://www.belastingdienst.nl/wps/wcm/connect/bldcontentnl/belastingdienst/prive/toeslagen/inloggen_op_mijn_toeslagen"/>
    <hyperlink ref="B20" r:id="rId9" display="https://www.mijnpensioenoverzicht.nl/"/>
    <hyperlink ref="B21" r:id="rId10" display="https://www.pfzw.nl/particulieren.html"/>
    <hyperlink ref="B22" r:id="rId11" display="https://auth.pfzw.nl/"/>
    <hyperlink ref="B26" r:id="rId12" display="https://cao-ziekenhuizen.nl/"/>
    <hyperlink ref="B27" r:id="rId13" location="851" display="https://cao-ziekenhuizen.nl/cao/bijlagen-0 - 851"/>
    <hyperlink ref="B23" r:id="rId14" display="https://www.toekomstverkenner.nl/pfzw/home"/>
  </hyperlinks>
  <pageMargins left="0.7" right="0.7" top="0.75" bottom="0.75" header="0.3" footer="0.3"/>
  <drawing r:id="rId1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cdf11154-8649-421b-9cfc-d9209efdd41a">
      <Terms xmlns="http://schemas.microsoft.com/office/infopath/2007/PartnerControls"/>
    </lcf76f155ced4ddcb4097134ff3c332f>
    <TaxCatchAll xmlns="219c9ed7-571b-4fe9-aa01-ddb34c3546e7" xsi:nil="true"/>
    <SharedWithUsers xmlns="219c9ed7-571b-4fe9-aa01-ddb34c3546e7">
      <UserInfo>
        <DisplayName>Chris-Jan van Leeuwen</DisplayName>
        <AccountId>14</AccountId>
        <AccountType/>
      </UserInfo>
      <UserInfo>
        <DisplayName>Onno Verbaas</DisplayName>
        <AccountId>1448</AccountId>
        <AccountType/>
      </UserInfo>
      <UserInfo>
        <DisplayName>Jacqueline den Engelsman</DisplayName>
        <AccountId>22274</AccountId>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5976005708773B4E80448E1A53C41FC5" ma:contentTypeVersion="18" ma:contentTypeDescription="Een nieuw document maken." ma:contentTypeScope="" ma:versionID="414a51a037aee33f796804ae40f821ab">
  <xsd:schema xmlns:xsd="http://www.w3.org/2001/XMLSchema" xmlns:xs="http://www.w3.org/2001/XMLSchema" xmlns:p="http://schemas.microsoft.com/office/2006/metadata/properties" xmlns:ns2="cdf11154-8649-421b-9cfc-d9209efdd41a" xmlns:ns3="219c9ed7-571b-4fe9-aa01-ddb34c3546e7" targetNamespace="http://schemas.microsoft.com/office/2006/metadata/properties" ma:root="true" ma:fieldsID="8e2e4eab4b053949e7634611592a5728" ns2:_="" ns3:_="">
    <xsd:import namespace="cdf11154-8649-421b-9cfc-d9209efdd41a"/>
    <xsd:import namespace="219c9ed7-571b-4fe9-aa01-ddb34c3546e7"/>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2:MediaServiceLocation" minOccurs="0"/>
                <xsd:element ref="ns2:MediaLengthInSeconds" minOccurs="0"/>
                <xsd:element ref="ns2:lcf76f155ced4ddcb4097134ff3c332f" minOccurs="0"/>
                <xsd:element ref="ns3:TaxCatchAll"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f11154-8649-421b-9cfc-d9209efdd41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Afbeeldingtags" ma:readOnly="false" ma:fieldId="{5cf76f15-5ced-4ddc-b409-7134ff3c332f}" ma:taxonomyMulti="true" ma:sspId="a59e0519-6d23-4be2-aa53-dfa27fbe82fd" ma:termSetId="09814cd3-568e-fe90-9814-8d621ff8fb84" ma:anchorId="fba54fb3-c3e1-fe81-a776-ca4b69148c4d" ma:open="true" ma:isKeyword="false">
      <xsd:complexType>
        <xsd:sequence>
          <xsd:element ref="pc:Terms" minOccurs="0" maxOccurs="1"/>
        </xsd:sequence>
      </xsd:complexType>
    </xsd:element>
    <xsd:element name="MediaServiceSearchProperties" ma:index="24" nillable="true" ma:displayName="MediaServiceSearchProperties" ma:hidden="true" ma:internalName="MediaServiceSearchProperties" ma:readOnly="true">
      <xsd:simpleType>
        <xsd:restriction base="dms:Note"/>
      </xsd:simple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19c9ed7-571b-4fe9-aa01-ddb34c3546e7" elementFormDefault="qualified">
    <xsd:import namespace="http://schemas.microsoft.com/office/2006/documentManagement/types"/>
    <xsd:import namespace="http://schemas.microsoft.com/office/infopath/2007/PartnerControls"/>
    <xsd:element name="SharedWithUsers" ma:index="10"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Gedeeld met details" ma:internalName="SharedWithDetails" ma:readOnly="true">
      <xsd:simpleType>
        <xsd:restriction base="dms:Note">
          <xsd:maxLength value="255"/>
        </xsd:restriction>
      </xsd:simpleType>
    </xsd:element>
    <xsd:element name="TaxCatchAll" ma:index="23" nillable="true" ma:displayName="Taxonomy Catch All Column" ma:hidden="true" ma:list="{4e97916e-9ce5-480f-9ab9-feb649b33942}" ma:internalName="TaxCatchAll" ma:showField="CatchAllData" ma:web="219c9ed7-571b-4fe9-aa01-ddb34c3546e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EAD72BB-D2AE-45E6-B7E6-3E46E0F950B3}">
  <ds:schemaRefs>
    <ds:schemaRef ds:uri="http://schemas.microsoft.com/office/2006/documentManagement/types"/>
    <ds:schemaRef ds:uri="http://schemas.microsoft.com/office/2006/metadata/properties"/>
    <ds:schemaRef ds:uri="http://purl.org/dc/elements/1.1/"/>
    <ds:schemaRef ds:uri="219c9ed7-571b-4fe9-aa01-ddb34c3546e7"/>
    <ds:schemaRef ds:uri="http://schemas.openxmlformats.org/package/2006/metadata/core-properties"/>
    <ds:schemaRef ds:uri="http://www.w3.org/XML/1998/namespace"/>
    <ds:schemaRef ds:uri="http://purl.org/dc/terms/"/>
    <ds:schemaRef ds:uri="http://schemas.microsoft.com/office/infopath/2007/PartnerControls"/>
    <ds:schemaRef ds:uri="cdf11154-8649-421b-9cfc-d9209efdd41a"/>
    <ds:schemaRef ds:uri="http://purl.org/dc/dcmitype/"/>
  </ds:schemaRefs>
</ds:datastoreItem>
</file>

<file path=customXml/itemProps2.xml><?xml version="1.0" encoding="utf-8"?>
<ds:datastoreItem xmlns:ds="http://schemas.openxmlformats.org/officeDocument/2006/customXml" ds:itemID="{8E68148C-24E9-4583-A1B3-463A595451E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f11154-8649-421b-9cfc-d9209efdd41a"/>
    <ds:schemaRef ds:uri="219c9ed7-571b-4fe9-aa01-ddb34c3546e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30EB92A-9802-49BD-9BCF-8F08E4BFD27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13</vt:i4>
      </vt:variant>
      <vt:variant>
        <vt:lpstr>Benoemde bereiken</vt:lpstr>
      </vt:variant>
      <vt:variant>
        <vt:i4>4</vt:i4>
      </vt:variant>
    </vt:vector>
  </HeadingPairs>
  <TitlesOfParts>
    <vt:vector size="17" baseType="lpstr">
      <vt:lpstr>1. Start</vt:lpstr>
      <vt:lpstr>2. De regeling uitgelegd</vt:lpstr>
      <vt:lpstr>3. Gevolgen van deelname</vt:lpstr>
      <vt:lpstr>4. De regeling</vt:lpstr>
      <vt:lpstr>5. Kan ik deelnemen </vt:lpstr>
      <vt:lpstr>6. Mijn gegevens</vt:lpstr>
      <vt:lpstr>7. Inzicht</vt:lpstr>
      <vt:lpstr>8. Mijn loopbaanpad</vt:lpstr>
      <vt:lpstr>9. Nuttige links</vt:lpstr>
      <vt:lpstr>Bruto-netto</vt:lpstr>
      <vt:lpstr>Rekenblad</vt:lpstr>
      <vt:lpstr>Basistabellen</vt:lpstr>
      <vt:lpstr>Grafiekgegevens</vt:lpstr>
      <vt:lpstr>'7. Inzicht'!Afdrukbereik</vt:lpstr>
      <vt:lpstr>Dagen_PLB_opname</vt:lpstr>
      <vt:lpstr>Saldo_PLB</vt:lpstr>
      <vt:lpstr>Startdatum</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Onno Verbaas</dc:creator>
  <cp:keywords/>
  <dc:description/>
  <cp:lastModifiedBy>Faye van Spijk</cp:lastModifiedBy>
  <cp:revision/>
  <dcterms:created xsi:type="dcterms:W3CDTF">2022-08-23T16:16:12Z</dcterms:created>
  <dcterms:modified xsi:type="dcterms:W3CDTF">2024-02-29T10:50:55Z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0x0101005976005708773B4E80448E1A53C41FC5</vt:lpwstr>
  </property>
  <property fmtid="{D5CDD505-2E9C-101B-9397-08002B2CF9AE}" pid="3" name="MediaServiceImageTags">
    <vt:lpwstr/>
  </property>
  <property fmtid="{D5CDD505-2E9C-101B-9397-08002B2CF9AE}" pid="4" name="MSIP_Label_760f1e71-d892-4c8b-bcc3-95f8fd283f9c_Enabled">
    <vt:lpwstr>True</vt:lpwstr>
  </property>
  <property fmtid="{D5CDD505-2E9C-101B-9397-08002B2CF9AE}" pid="5" name="MSIP_Label_760f1e71-d892-4c8b-bcc3-95f8fd283f9c_SiteId">
    <vt:lpwstr>50db465c-645d-4e9f-9160-897f2f66b0d8</vt:lpwstr>
  </property>
  <property fmtid="{D5CDD505-2E9C-101B-9397-08002B2CF9AE}" pid="6" name="MSIP_Label_760f1e71-d892-4c8b-bcc3-95f8fd283f9c_Owner">
    <vt:lpwstr>cvanleeuwen@fwg.nl</vt:lpwstr>
  </property>
  <property fmtid="{D5CDD505-2E9C-101B-9397-08002B2CF9AE}" pid="7" name="MSIP_Label_760f1e71-d892-4c8b-bcc3-95f8fd283f9c_SetDate">
    <vt:lpwstr>2022-09-20T10:38:45.1044727Z</vt:lpwstr>
  </property>
  <property fmtid="{D5CDD505-2E9C-101B-9397-08002B2CF9AE}" pid="8" name="MSIP_Label_760f1e71-d892-4c8b-bcc3-95f8fd283f9c_Name">
    <vt:lpwstr>Standaard</vt:lpwstr>
  </property>
  <property fmtid="{D5CDD505-2E9C-101B-9397-08002B2CF9AE}" pid="9" name="MSIP_Label_760f1e71-d892-4c8b-bcc3-95f8fd283f9c_Application">
    <vt:lpwstr>Microsoft Azure Information Protection</vt:lpwstr>
  </property>
  <property fmtid="{D5CDD505-2E9C-101B-9397-08002B2CF9AE}" pid="10" name="MSIP_Label_760f1e71-d892-4c8b-bcc3-95f8fd283f9c_ActionId">
    <vt:lpwstr>fe4ac6bd-cfbe-4b23-89da-d902ed449c1f</vt:lpwstr>
  </property>
  <property fmtid="{D5CDD505-2E9C-101B-9397-08002B2CF9AE}" pid="11" name="MSIP_Label_760f1e71-d892-4c8b-bcc3-95f8fd283f9c_Extended_MSFT_Method">
    <vt:lpwstr>Automatic</vt:lpwstr>
  </property>
  <property fmtid="{D5CDD505-2E9C-101B-9397-08002B2CF9AE}" pid="12" name="Sensitivity">
    <vt:lpwstr>Standaard</vt:lpwstr>
  </property>
</Properties>
</file>