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fwgbedrijf.sharepoint.com/sites/CompanyData/Consultancy/Projecten D&amp;O/StAZ/Rekentools generatiebeleid en zware beroepenregeling/rekentool generatiebeleid medewerker (actualisatie)/Definitieve tool 2022/"/>
    </mc:Choice>
  </mc:AlternateContent>
  <xr:revisionPtr revIDLastSave="0" documentId="8_{0EE02186-17AC-459F-B6D6-8CAB51ED0186}" xr6:coauthVersionLast="47" xr6:coauthVersionMax="47" xr10:uidLastSave="{00000000-0000-0000-0000-000000000000}"/>
  <bookViews>
    <workbookView xWindow="-120" yWindow="-120" windowWidth="38640" windowHeight="15720" tabRatio="917" xr2:uid="{3B91B1A2-227B-4AC4-A936-A31D70BF4881}"/>
  </bookViews>
  <sheets>
    <sheet name="1. Start" sheetId="1" r:id="rId1"/>
    <sheet name="2. De regeling uitgelegd" sheetId="5" r:id="rId2"/>
    <sheet name="3. Gevolgen van deelname" sheetId="10" r:id="rId3"/>
    <sheet name="4. De regeling" sheetId="8" r:id="rId4"/>
    <sheet name="5. Kan ik deelnemen " sheetId="2" r:id="rId5"/>
    <sheet name="6. Mijn gegevens" sheetId="11" r:id="rId6"/>
    <sheet name="7. Inzicht" sheetId="12" r:id="rId7"/>
    <sheet name="8. Mijn loopbaanpad" sheetId="14" r:id="rId8"/>
    <sheet name="9. Nuttige links" sheetId="17" r:id="rId9"/>
    <sheet name="Bruto-netto" sheetId="13" state="hidden" r:id="rId10"/>
    <sheet name="Rekenblad" sheetId="16" state="hidden" r:id="rId11"/>
    <sheet name="Basistabellen" sheetId="3" state="hidden" r:id="rId12"/>
    <sheet name="Grafiekgegevens" sheetId="15" state="hidden" r:id="rId13"/>
  </sheets>
  <externalReferences>
    <externalReference r:id="rId14"/>
    <externalReference r:id="rId15"/>
    <externalReference r:id="rId16"/>
    <externalReference r:id="rId17"/>
  </externalReferences>
  <definedNames>
    <definedName name="_xlnm.Print_Area" localSheetId="6">'7. Inzicht'!$A$8:$K$43</definedName>
    <definedName name="Dagen_PLB_opname" localSheetId="8">[1]Rekenblad!$C$21</definedName>
    <definedName name="Dagen_PLB_opname">Rekenblad!$C$23</definedName>
    <definedName name="Datum_einde_regeling">'[2]3.Varianten'!#REF!</definedName>
    <definedName name="Duur_dvb">[3]Basiswaarden!#REF!</definedName>
    <definedName name="Einddatum_regeling">[3]Basiswaarden!$C$8</definedName>
    <definedName name="EJU">[3]Basiswaarden!$C$19</definedName>
    <definedName name="Index_WG_premies">[3]Basiswaarden!$D$44</definedName>
    <definedName name="Invoer_selectie_varianten">'[2]3.Varianten'!$E$25</definedName>
    <definedName name="Max_salaris_pensioenopbouw">[3]Basiswaarden!$C$25</definedName>
    <definedName name="Max_uit_pm">[3]Basiswaarden!$C$11</definedName>
    <definedName name="Pensioenfranchise">[3]Basiswaarden!$C$23</definedName>
    <definedName name="Pensioenpremie_WG">[3]Basiswaarden!$C$29</definedName>
    <definedName name="Percentage_betaald_vrijgesteld">'[2]3.Varianten'!$C$22</definedName>
    <definedName name="Percentage_deelname">[3]Basiswaarden!#REF!</definedName>
    <definedName name="Percentage_werk">'[2]3.Varianten'!$C$20</definedName>
    <definedName name="Periode_voor_AOW">[3]Basiswaarden!#REF!</definedName>
    <definedName name="Premieprecentage_pensioen">[3]Basiswaarden!$C$21</definedName>
    <definedName name="Saldo_PLB" localSheetId="8">'[1]6. Mijn gegevens'!$C$39</definedName>
    <definedName name="Saldo_PLB">'6. Mijn gegevens'!$C$39</definedName>
    <definedName name="Startdatum" localSheetId="8">[1]Rekenblad!$C$9</definedName>
    <definedName name="Startdatum">Rekenblad!$C$9</definedName>
    <definedName name="Startjaar">[3]Basiswaarden!$C$4</definedName>
    <definedName name="Subsidie">[3]Basiswaarden!$C$13</definedName>
    <definedName name="Uren_per_jaar">[3]Basiswaarden!$F$19</definedName>
    <definedName name="Uren_per_maand">[3]Basiswaarden!$F$21</definedName>
    <definedName name="Voorwaarde_1">'[4]4. Kan ik deelnemen'!$D$25</definedName>
    <definedName name="Voorwaarde_2">'[4]4. Kan ik deelnemen'!$D$28</definedName>
    <definedName name="Voorwaarde_3">'[4]4. Kan ik deelnemen'!$D$10</definedName>
    <definedName name="Voorwaarde_4">'[4]4. Kan ik deelnemen'!$D$21</definedName>
    <definedName name="Voorwaarde_5">'[4]4. Kan ik deelnemen'!$D$15</definedName>
    <definedName name="Voorwaarde_6">'[4]4. Kan ik deelnemen'!$H$15</definedName>
    <definedName name="Voorwaarde_7">'[4]4. Kan ik deelnemen'!$D$31</definedName>
    <definedName name="VT">[3]Basiswaarden!$C$17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2" l="1"/>
  <c r="B32" i="2"/>
  <c r="B41" i="11"/>
  <c r="B42" i="11"/>
  <c r="B56" i="11"/>
  <c r="D30" i="16"/>
  <c r="C10" i="16"/>
  <c r="C28" i="12" l="1"/>
  <c r="H41" i="16"/>
  <c r="C24" i="16"/>
  <c r="C25" i="16" s="1"/>
  <c r="C26" i="16" s="1"/>
  <c r="C22" i="16"/>
  <c r="C35" i="12"/>
  <c r="C7" i="13" l="1"/>
  <c r="D7" i="13" s="1"/>
  <c r="C12" i="13"/>
  <c r="C18" i="13" l="1"/>
  <c r="B91" i="16" l="1"/>
  <c r="B92" i="16"/>
  <c r="B93" i="16"/>
  <c r="B94" i="16"/>
  <c r="B90" i="16"/>
  <c r="C41" i="3"/>
  <c r="B25" i="2"/>
  <c r="D82" i="16"/>
  <c r="D81" i="16"/>
  <c r="D80" i="16"/>
  <c r="D79" i="16"/>
  <c r="D74" i="16"/>
  <c r="D73" i="16"/>
  <c r="D72" i="16"/>
  <c r="D71" i="16"/>
  <c r="D68" i="16"/>
  <c r="D67" i="16"/>
  <c r="D66" i="16"/>
  <c r="D39" i="16"/>
  <c r="D83" i="16" l="1"/>
  <c r="D69" i="16"/>
  <c r="D17" i="2" s="1"/>
  <c r="C23" i="16" l="1"/>
  <c r="C8" i="16"/>
  <c r="C6" i="16"/>
  <c r="C7" i="16" l="1"/>
  <c r="C9" i="16" s="1"/>
  <c r="C11" i="16" s="1"/>
  <c r="D28" i="16" s="1"/>
  <c r="D29" i="16" s="1"/>
  <c r="B60" i="16" s="1"/>
  <c r="E6" i="16"/>
  <c r="C30" i="12" s="1"/>
  <c r="D6" i="16"/>
  <c r="D41" i="16"/>
  <c r="D43" i="16"/>
  <c r="B7" i="15"/>
  <c r="B34" i="16" l="1"/>
  <c r="B43" i="11" s="1"/>
  <c r="C52" i="16"/>
  <c r="C29" i="12" s="1"/>
  <c r="D18" i="12"/>
  <c r="D17" i="12"/>
  <c r="D20" i="12" s="1"/>
  <c r="D9" i="16"/>
  <c r="D7" i="16"/>
  <c r="D45" i="16"/>
  <c r="C54" i="16" s="1"/>
  <c r="F45" i="16"/>
  <c r="C39" i="16"/>
  <c r="C41" i="16"/>
  <c r="C43" i="16"/>
  <c r="F43" i="16" s="1"/>
  <c r="C45" i="16"/>
  <c r="C39" i="12"/>
  <c r="C40" i="12" l="1"/>
  <c r="H45" i="16"/>
  <c r="B6" i="15"/>
  <c r="H43" i="16"/>
  <c r="F41" i="16"/>
  <c r="E39" i="16"/>
  <c r="E41" i="16"/>
  <c r="G43" i="16"/>
  <c r="E43" i="16"/>
  <c r="G41" i="16"/>
  <c r="D75" i="16"/>
  <c r="D77" i="16"/>
  <c r="B45" i="2" s="1"/>
  <c r="E45" i="16"/>
  <c r="G45" i="16"/>
  <c r="M8" i="14"/>
  <c r="C53" i="16" l="1"/>
  <c r="H44" i="16" s="1"/>
  <c r="C55" i="16"/>
  <c r="D85" i="16"/>
  <c r="B59" i="16" s="1"/>
  <c r="C47" i="16"/>
  <c r="K34" i="13"/>
  <c r="B4" i="15"/>
  <c r="H42" i="16" l="1"/>
  <c r="C27" i="12"/>
  <c r="G18" i="13"/>
  <c r="D19" i="12" s="1"/>
  <c r="C49" i="16"/>
  <c r="C17" i="12"/>
  <c r="E17" i="12" s="1"/>
  <c r="C18" i="12"/>
  <c r="F18" i="13"/>
  <c r="D18" i="13"/>
  <c r="D21" i="12" s="1"/>
  <c r="B13" i="15"/>
  <c r="D13" i="15"/>
  <c r="B5" i="15" l="1"/>
  <c r="B29" i="12"/>
  <c r="B54" i="11"/>
  <c r="B53" i="11"/>
  <c r="F65" i="13"/>
  <c r="C65" i="13"/>
  <c r="F82" i="13" s="1"/>
  <c r="G65" i="13"/>
  <c r="D65" i="13"/>
  <c r="G82" i="13" s="1"/>
  <c r="C29" i="13"/>
  <c r="E43" i="3"/>
  <c r="E44" i="3"/>
  <c r="E40" i="3"/>
  <c r="E41" i="3"/>
  <c r="E42" i="3"/>
  <c r="D67" i="13"/>
  <c r="C19" i="12"/>
  <c r="E19" i="12" s="1"/>
  <c r="I82" i="13"/>
  <c r="C21" i="12"/>
  <c r="E21" i="12" s="1"/>
  <c r="C20" i="13"/>
  <c r="F20" i="13" s="1"/>
  <c r="D29" i="13"/>
  <c r="C82" i="13"/>
  <c r="D68" i="13"/>
  <c r="D20" i="13"/>
  <c r="G20" i="13" s="1"/>
  <c r="D82" i="13"/>
  <c r="D36" i="13" l="1"/>
  <c r="D46" i="13" s="1"/>
  <c r="G29" i="13"/>
  <c r="C36" i="13"/>
  <c r="C46" i="13" s="1"/>
  <c r="F29" i="13"/>
  <c r="C30" i="13"/>
  <c r="F30" i="13" s="1"/>
  <c r="J82" i="13"/>
  <c r="D71" i="13"/>
  <c r="F36" i="13" l="1"/>
  <c r="C55" i="13"/>
  <c r="D40" i="13"/>
  <c r="G36" i="13"/>
  <c r="G46" i="13" s="1"/>
  <c r="G40" i="13"/>
  <c r="D55" i="13"/>
  <c r="C31" i="13"/>
  <c r="C37" i="13" s="1"/>
  <c r="C58" i="13" s="1"/>
  <c r="D30" i="13"/>
  <c r="D88" i="13"/>
  <c r="C84" i="13" l="1"/>
  <c r="F84" i="13"/>
  <c r="G30" i="13"/>
  <c r="D31" i="13"/>
  <c r="D37" i="13" s="1"/>
  <c r="D57" i="13"/>
  <c r="D48" i="13"/>
  <c r="G55" i="13"/>
  <c r="F55" i="13"/>
  <c r="I84" i="13" s="1"/>
  <c r="F31" i="13"/>
  <c r="C43" i="13"/>
  <c r="C52" i="13"/>
  <c r="C83" i="13" s="1"/>
  <c r="C85" i="13" s="1"/>
  <c r="C68" i="13" s="1"/>
  <c r="F46" i="13"/>
  <c r="C49" i="13"/>
  <c r="D34" i="13"/>
  <c r="D54" i="13" s="1"/>
  <c r="G34" i="13" l="1"/>
  <c r="D45" i="13"/>
  <c r="F43" i="13"/>
  <c r="F49" i="13" s="1"/>
  <c r="F37" i="13"/>
  <c r="F52" i="13"/>
  <c r="G31" i="13"/>
  <c r="G37" i="13" s="1"/>
  <c r="D43" i="13"/>
  <c r="D52" i="13"/>
  <c r="D58" i="13" s="1"/>
  <c r="E8" i="3"/>
  <c r="F58" i="13" l="1"/>
  <c r="F59" i="13" s="1"/>
  <c r="I83" i="13"/>
  <c r="I85" i="13" s="1"/>
  <c r="D49" i="13"/>
  <c r="G43" i="13"/>
  <c r="G49" i="13" s="1"/>
  <c r="G52" i="13"/>
  <c r="G58" i="13" s="1"/>
  <c r="D59" i="13"/>
  <c r="I87" i="13" l="1"/>
  <c r="F67" i="13"/>
  <c r="F83" i="13"/>
  <c r="F85" i="13" s="1"/>
  <c r="F68" i="13" s="1"/>
  <c r="D83" i="13"/>
  <c r="J83" i="13"/>
  <c r="J85" i="13" s="1"/>
  <c r="B17" i="15"/>
  <c r="B16" i="15"/>
  <c r="F71" i="13" l="1"/>
  <c r="F88" i="13" s="1"/>
  <c r="I88" i="13" s="1"/>
  <c r="F87" i="13"/>
  <c r="F41" i="3"/>
  <c r="F43" i="3"/>
  <c r="F42" i="3"/>
  <c r="F40" i="3"/>
  <c r="C67" i="13"/>
  <c r="C71" i="13" s="1"/>
  <c r="D85" i="13"/>
  <c r="D87" i="13" s="1"/>
  <c r="G83" i="13"/>
  <c r="G85" i="13" s="1"/>
  <c r="J87" i="13"/>
  <c r="G67" i="13"/>
  <c r="C87" i="13"/>
  <c r="D15" i="15"/>
  <c r="G68" i="13" l="1"/>
  <c r="G71" i="13" s="1"/>
  <c r="G88" i="13" s="1"/>
  <c r="J88" i="13" s="1"/>
  <c r="G87" i="13"/>
  <c r="G42" i="3"/>
  <c r="G41" i="3"/>
  <c r="G43" i="3"/>
  <c r="G40" i="3"/>
  <c r="C88" i="13"/>
  <c r="F46" i="3"/>
  <c r="C73" i="13" s="1"/>
  <c r="B14" i="15"/>
  <c r="C15" i="16"/>
  <c r="C17" i="16" s="1"/>
  <c r="G46" i="3" l="1"/>
  <c r="D73" i="13" s="1"/>
  <c r="D89" i="13" s="1"/>
  <c r="D90" i="13" s="1"/>
  <c r="D92" i="13" s="1"/>
  <c r="F89" i="13"/>
  <c r="F90" i="13" s="1"/>
  <c r="C16" i="16"/>
  <c r="E16" i="16" s="1"/>
  <c r="G89" i="13" l="1"/>
  <c r="J89" i="13" s="1"/>
  <c r="J90" i="13" s="1"/>
  <c r="J92" i="13" s="1"/>
  <c r="G73" i="13"/>
  <c r="F73" i="13"/>
  <c r="F92" i="13"/>
  <c r="I92" i="13" s="1"/>
  <c r="I89" i="13"/>
  <c r="C89" i="13"/>
  <c r="D17" i="16"/>
  <c r="E17" i="16" s="1"/>
  <c r="D16" i="16"/>
  <c r="B15" i="15"/>
  <c r="D14" i="15"/>
  <c r="G90" i="13" l="1"/>
  <c r="G92" i="13" s="1"/>
  <c r="I90" i="13"/>
  <c r="C90" i="13"/>
  <c r="C92" i="13" s="1"/>
  <c r="E18" i="16"/>
  <c r="C31" i="12" s="1"/>
  <c r="E2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Onno Verbaas</author>
  </authors>
  <commentList>
    <comment ref="C68" authorId="0" shapeId="0" xr:uid="{1ECFA29A-438A-4F01-ABB3-3D2D8F0296AC}">
      <text>
        <r>
          <rPr>
            <b/>
            <sz val="9"/>
            <color indexed="81"/>
            <rFont val="Tahoma"/>
            <family val="2"/>
          </rPr>
          <t>Onno Verbaas:</t>
        </r>
        <r>
          <rPr>
            <sz val="9"/>
            <color indexed="81"/>
            <rFont val="Tahoma"/>
            <family val="2"/>
          </rPr>
          <t xml:space="preserve">
Op basis van loon loonheffing i.p.v. bruto jaarsalaris
</t>
        </r>
      </text>
    </comment>
  </commentList>
</comments>
</file>

<file path=xl/sharedStrings.xml><?xml version="1.0" encoding="utf-8"?>
<sst xmlns="http://schemas.openxmlformats.org/spreadsheetml/2006/main" count="374" uniqueCount="283">
  <si>
    <t>Deze tool is mogelijk gemaakt door</t>
  </si>
  <si>
    <t>% werken</t>
  </si>
  <si>
    <t>% betaald</t>
  </si>
  <si>
    <t xml:space="preserve">Vrijwillige voortzetting </t>
  </si>
  <si>
    <t>Kan ik deelnemen?</t>
  </si>
  <si>
    <t>Voorwaarde 2: minimaal 18 uur blijven werken</t>
  </si>
  <si>
    <t>Voorwaarde 3: je kunt uiterlijk over 5 jaar met AOW</t>
  </si>
  <si>
    <t>Wat is je geboortedatum?</t>
  </si>
  <si>
    <t>Wat is je datum in dienst?</t>
  </si>
  <si>
    <t>uren</t>
  </si>
  <si>
    <t xml:space="preserve"> bruto per maand</t>
  </si>
  <si>
    <t>Huidig</t>
  </si>
  <si>
    <t>Nieuw</t>
  </si>
  <si>
    <t>Vrijwillige voortzetting</t>
  </si>
  <si>
    <t>Datum AOW</t>
  </si>
  <si>
    <t>Datum deelname mogelijk obv aow</t>
  </si>
  <si>
    <t>Datum 8 jaar in dienst</t>
  </si>
  <si>
    <t>Datum eerste deelname mogelijk</t>
  </si>
  <si>
    <t>Deeltijdfactor</t>
  </si>
  <si>
    <t>Na deelname</t>
  </si>
  <si>
    <t>Bruto loon</t>
  </si>
  <si>
    <t>VT</t>
  </si>
  <si>
    <t>excl. VT</t>
  </si>
  <si>
    <t>EJU</t>
  </si>
  <si>
    <t>kaal</t>
  </si>
  <si>
    <t>Toegepast loonheffingstarief</t>
  </si>
  <si>
    <t>Schijftarief</t>
  </si>
  <si>
    <t xml:space="preserve">Tot </t>
  </si>
  <si>
    <t>Vanaf</t>
  </si>
  <si>
    <t>Pensioenpremie</t>
  </si>
  <si>
    <t>Grondslagen</t>
  </si>
  <si>
    <t>Franchise op</t>
  </si>
  <si>
    <t>Franchise ap</t>
  </si>
  <si>
    <t>vanaf 21 jaar, niet naar rato</t>
  </si>
  <si>
    <t>Maximum salaris pensioenopbouw</t>
  </si>
  <si>
    <t>Werkgeverssdeel pensioenpremie</t>
  </si>
  <si>
    <t>Pensioengevend loon (parttime)</t>
  </si>
  <si>
    <t>Pensioengevend loon (fulltime)</t>
  </si>
  <si>
    <t>Premie OP (parttime)</t>
  </si>
  <si>
    <t>Premie OP suppletie</t>
  </si>
  <si>
    <t>n.v.t.</t>
  </si>
  <si>
    <t>Premie OP vrijwillige voorzetting</t>
  </si>
  <si>
    <t>Premie AP</t>
  </si>
  <si>
    <t>Totale premie</t>
  </si>
  <si>
    <t>Loonbelasting</t>
  </si>
  <si>
    <t>Algemene heffingkorting</t>
  </si>
  <si>
    <t>t/m</t>
  </si>
  <si>
    <t>tot</t>
  </si>
  <si>
    <t>€ 2.888 - 6,007% x (belastbaar inkomen uit werk en woning - € 21.317)</t>
  </si>
  <si>
    <t>vanaf</t>
  </si>
  <si>
    <t>Arbeidskorting</t>
  </si>
  <si>
    <t>Algemene heffingskorting</t>
  </si>
  <si>
    <t>t/m 21.317</t>
  </si>
  <si>
    <t>tot 69.398</t>
  </si>
  <si>
    <t>vanaf 69.399</t>
  </si>
  <si>
    <t>Algemene heffingskorting toegepast</t>
  </si>
  <si>
    <t>Bruto-netto</t>
  </si>
  <si>
    <t>Loon voor loonheffing</t>
  </si>
  <si>
    <t>Loonheffing voor heffingskorting</t>
  </si>
  <si>
    <t>Loonheffing</t>
  </si>
  <si>
    <t>Netto loon</t>
  </si>
  <si>
    <t>AOW-tabel</t>
  </si>
  <si>
    <t>Vanaf:</t>
  </si>
  <si>
    <t>Tot:</t>
  </si>
  <si>
    <t>AOW jaar:</t>
  </si>
  <si>
    <t>Maanden tot AOW</t>
  </si>
  <si>
    <t>Maak in dit werkblad een infographic-tijdlijn door belangrijke mijlpalen en activiteiten in te voeren.
De titel van dit werkblad staat in cel B1. 
Informatie over hoe u dit werkblad gebruikt, waaronder instructies voor schermlezers, staat in het werkblad Over.
Navigeer verder omlaag in kolom A voor verdere instructies.</t>
  </si>
  <si>
    <t>Infographic-grafiekgegevens</t>
  </si>
  <si>
    <t>Kies hoe datums in de grafiek worden weergegeven door "Jaar" of "Dag Maand" te selecteren in de vervolgkeuzelijst in cel D2.</t>
  </si>
  <si>
    <t>Plaats mijlpalen op de grafiek op Jaar of Dag Maand, of laat leeg. Selecteer rechts een optie:</t>
  </si>
  <si>
    <t>Dag Maand</t>
  </si>
  <si>
    <t>Koppen voor de tabel Grafiekgegevens staan in de cellen B3 t/m D3.</t>
  </si>
  <si>
    <t>Datum</t>
  </si>
  <si>
    <t>Mijlpaaltitel</t>
  </si>
  <si>
    <t>Beschrijving of activiteit</t>
  </si>
  <si>
    <t>Voer in de cellen B4 t/m B8 mijlpaaldatums in. 
Voer in de cellen C4 t/m C8 mijlpaaltitels in.
Voer in de cellen D4 t/m D8 mijlpaalbeschrijvingen of activiteiten in.
Dit is de laatste instructie in dit werkblad.</t>
  </si>
  <si>
    <t>Nu</t>
  </si>
  <si>
    <t>Start PLB</t>
  </si>
  <si>
    <t>Voordat je gebruik maakt van de generatieregeling, maak je eerst je PLB-verlofsaldo op. Je gaat dus minder werken maar ontvangt wel je volledige salaris. Op basis van het gekozen opnamepatroon start je hier.</t>
  </si>
  <si>
    <t>Start regeling</t>
  </si>
  <si>
    <t>Pensioendatum</t>
  </si>
  <si>
    <t>Grafiekgegevens (verborgen) - Zorg dat u dit werkblad NIET verwijdert</t>
  </si>
  <si>
    <t>Jaar</t>
  </si>
  <si>
    <t>&lt;-- jaar voor de beginpositie van de roadmap</t>
  </si>
  <si>
    <t>&lt;-- jaar voor de middelste periode van de roadmap (NB: dit kan leeg zijn als het hetzelfde jaar is als de beginpositie van de roadmap)</t>
  </si>
  <si>
    <t>&lt;-- jaar voor de eindpositie van de roadmap (NB: dit kan leeg zijn als het hetzelfde jaar is als de beginpositie van de roadmap)</t>
  </si>
  <si>
    <t>pensioenopbouw (PFZW)</t>
  </si>
  <si>
    <t>Bruto parttime salaris</t>
  </si>
  <si>
    <t>Te werken uren per week</t>
  </si>
  <si>
    <t>bruto maandsalaris*</t>
  </si>
  <si>
    <t>netto maandsalaris*</t>
  </si>
  <si>
    <t>bruto jaarsalaris**</t>
  </si>
  <si>
    <r>
      <t xml:space="preserve">** </t>
    </r>
    <r>
      <rPr>
        <i/>
        <u/>
        <sz val="9"/>
        <color theme="1"/>
        <rFont val="Calibri"/>
        <family val="2"/>
        <scheme val="minor"/>
      </rPr>
      <t>in</t>
    </r>
    <r>
      <rPr>
        <i/>
        <sz val="9"/>
        <color theme="1"/>
        <rFont val="Calibri"/>
        <family val="2"/>
        <scheme val="minor"/>
      </rPr>
      <t>clusief vakantietoeslag en eindejaarsuitkering</t>
    </r>
  </si>
  <si>
    <r>
      <t xml:space="preserve">*  </t>
    </r>
    <r>
      <rPr>
        <i/>
        <u/>
        <sz val="9"/>
        <color theme="1"/>
        <rFont val="Calibri"/>
        <family val="2"/>
        <scheme val="minor"/>
      </rPr>
      <t>ex</t>
    </r>
    <r>
      <rPr>
        <i/>
        <sz val="9"/>
        <color theme="1"/>
        <rFont val="Calibri"/>
        <family val="2"/>
        <scheme val="minor"/>
      </rPr>
      <t>clusief vakantietoeslag en eindejaarsuitkering</t>
    </r>
  </si>
  <si>
    <t>Per jaar, inclusief vakantietoeslag en eindejaarsuitkering</t>
  </si>
  <si>
    <t>Jaar (inclusief VT en EJU)</t>
  </si>
  <si>
    <t>Maand (exclusief VT en EJU)</t>
  </si>
  <si>
    <t>Een voorbeeld</t>
  </si>
  <si>
    <t>Ik wil</t>
  </si>
  <si>
    <t>Voorwaarde 1: maak je  gebruik van de Zware beroepenregeling of ben je dit van plan?</t>
  </si>
  <si>
    <t>Stel je hebt nog 300 uur PLB. Daarvan heb je er 57 in het lopende kalenderjaar opgebouwd. Voor je kunt deelnemen aan de generatieregeling moet je dan eerst 300-57 uur = 243 uur op maken voor je kunt deelnemen.</t>
  </si>
  <si>
    <t>Saldo PLB-uren</t>
  </si>
  <si>
    <t>Partime salaris (€)</t>
  </si>
  <si>
    <t>Hoe wil je je saldo PLB-verlof opnemen?</t>
  </si>
  <si>
    <t>Duur van de regeling</t>
  </si>
  <si>
    <t>Duur van de regeling in maanden</t>
  </si>
  <si>
    <t>jaren</t>
  </si>
  <si>
    <t>maand(en)</t>
  </si>
  <si>
    <t>Verschil</t>
  </si>
  <si>
    <t>Voorwaarde 4: je bent minimaal 8 jaar in dienst bij een werkgever die de Cao Ziekenhuizen toepast</t>
  </si>
  <si>
    <t>Start opname saldo PLB-verlof</t>
  </si>
  <si>
    <t>Urenopname PLB per week</t>
  </si>
  <si>
    <t>Einddatum van de Regeling Generatiebeleid (AOW)</t>
  </si>
  <si>
    <t>pensioen (PFZW)</t>
  </si>
  <si>
    <t>Je laatste loopbaanfase; hoe ga je deze invullen ? Op basis van je idee zie je hierbij "je route" voor de komende jaren. Een besluit genomen? Bespreek dit plan dan met je werkgever.</t>
  </si>
  <si>
    <t>Je PLB-verlofsaldo heb je volledig genoten.  Nu start je met de Regeling Generatiebeleid.</t>
  </si>
  <si>
    <t>Je hebt de (verwachte) AOW leeftijd bereikt en kunt met pensioen. De Regeling Generatiebeleid eindigt hier, net als je dienstverband.</t>
  </si>
  <si>
    <t>Voor je kunt deelnemen aan de Regeling Generatiebeleid moet je eerst uren PLB die je eventueel uit voogaande jaren hebt gespaard, opgenomen hebben. Alleen de uren opgebouwd in het lopende kalenderjaar mogen blijven staan.</t>
  </si>
  <si>
    <t xml:space="preserve"> Vanuit wet- en regelgeving is het verplicht minimaal 50% van het oorspronkelijke aantal uren te blijven werken.</t>
  </si>
  <si>
    <t xml:space="preserve"> vandaar dat niet niet de mogelijkheid wordt geboden om een gewenst percentage vrijwillige voortzetting in te vullen.</t>
  </si>
  <si>
    <t xml:space="preserve"> Vrijwillige voorzetting is altijd tot 100% of helemaal niet. Gedeeltelijke vrijwillige voortzetting is niet mogelijk van uit regelgeving,</t>
  </si>
  <si>
    <t xml:space="preserve">Voorwaarde voor de regeling is dat je maximaal vijf jaar voor je AOW zit. </t>
  </si>
  <si>
    <t xml:space="preserve">Je moet minimaal 18 uur blijven werken. </t>
  </si>
  <si>
    <t>Vul hier het aantal uur per week in dat je voor deelname werkt.</t>
  </si>
  <si>
    <t xml:space="preserve">Wil je ook gebruik maken </t>
  </si>
  <si>
    <t>van Zware beroepenregeling?</t>
  </si>
  <si>
    <r>
      <rPr>
        <b/>
        <i/>
        <sz val="11"/>
        <color theme="1"/>
        <rFont val="Calibri"/>
        <family val="2"/>
        <scheme val="minor"/>
      </rPr>
      <t>Let op!</t>
    </r>
    <r>
      <rPr>
        <i/>
        <sz val="11"/>
        <color theme="1"/>
        <rFont val="Calibri"/>
        <family val="2"/>
        <scheme val="minor"/>
      </rPr>
      <t xml:space="preserve"> Het gaat hier niet alleen om je huidige werkgever, </t>
    </r>
  </si>
  <si>
    <t>Ingangsdata</t>
  </si>
  <si>
    <t>Voor deelname</t>
  </si>
  <si>
    <t>Wanneer kan ik gaan deelnemen?</t>
  </si>
  <si>
    <r>
      <t xml:space="preserve">LET OP! </t>
    </r>
    <r>
      <rPr>
        <b/>
        <sz val="11"/>
        <rFont val="Calibri"/>
        <family val="2"/>
        <scheme val="minor"/>
      </rPr>
      <t>Als je geen PLB-uren meer over hebt uit voorgaande jaren, kun je door naar de volgende stap bovenin het scherm via de navigatiebalk.</t>
    </r>
  </si>
  <si>
    <r>
      <t xml:space="preserve">Vul hieronder het aantal PLB-uren in dat je nog over hebt of hebt gespaard uit </t>
    </r>
    <r>
      <rPr>
        <u/>
        <sz val="11"/>
        <color theme="1"/>
        <rFont val="Calibri"/>
        <family val="2"/>
        <scheme val="minor"/>
      </rPr>
      <t>voorgaande</t>
    </r>
    <r>
      <rPr>
        <sz val="11"/>
        <color theme="1"/>
        <rFont val="Calibri"/>
        <family val="2"/>
        <scheme val="minor"/>
      </rPr>
      <t xml:space="preserve"> kalenderjaren.</t>
    </r>
  </si>
  <si>
    <t xml:space="preserve">Hoeveel PLB uren </t>
  </si>
  <si>
    <t>krijg je ieder jaar?</t>
  </si>
  <si>
    <t>Duur opname PLB saldo</t>
  </si>
  <si>
    <t>Opname PLB saldo</t>
  </si>
  <si>
    <t>weken</t>
  </si>
  <si>
    <t>Direct, geen PLB</t>
  </si>
  <si>
    <t>Later, eerst PLB, ingangsdatum verschuift</t>
  </si>
  <si>
    <t>Later, eerst PLB, ingangsdatum verschuift niet</t>
  </si>
  <si>
    <t>Scenario's</t>
  </si>
  <si>
    <t>AOW is eerder dan ingangsdatum voorafgaande PLB</t>
  </si>
  <si>
    <t>Van toepassing</t>
  </si>
  <si>
    <t>Maanden</t>
  </si>
  <si>
    <t>januari</t>
  </si>
  <si>
    <t>februari</t>
  </si>
  <si>
    <t>maart</t>
  </si>
  <si>
    <t>april</t>
  </si>
  <si>
    <t>mei</t>
  </si>
  <si>
    <t>juni</t>
  </si>
  <si>
    <t>juli</t>
  </si>
  <si>
    <t>augustus</t>
  </si>
  <si>
    <t>september</t>
  </si>
  <si>
    <t>oktober</t>
  </si>
  <si>
    <t>november</t>
  </si>
  <si>
    <t>december</t>
  </si>
  <si>
    <t>Deelname mogelijk rekening houdend met PLB (2 en 3)</t>
  </si>
  <si>
    <t>Deelname mogelijk rekening houdend met PLB (4)</t>
  </si>
  <si>
    <t>Deelname mogelijk o.b.v. voorwaarden (1)</t>
  </si>
  <si>
    <t>Voorwaarden</t>
  </si>
  <si>
    <t>T.b.v. van tekst</t>
  </si>
  <si>
    <t>Start PLB toegepast</t>
  </si>
  <si>
    <t>Start deelname</t>
  </si>
  <si>
    <t>Start deelname toegepast</t>
  </si>
  <si>
    <t>PLB-verlof voor deelname</t>
  </si>
  <si>
    <t>PLB-verlof na deelname</t>
  </si>
  <si>
    <t>Verandering in uren en salaris</t>
  </si>
  <si>
    <t>Belangrijke data</t>
  </si>
  <si>
    <t>Inzicht in effecten vervallen overgangsregeling PLB (extra verlof) bij gebruikmaking van de Regeling Generatiebeleid</t>
  </si>
  <si>
    <t>uur per jaar</t>
  </si>
  <si>
    <t>Regeling Generatiebeleid ziekenhuizen - StAZ</t>
  </si>
  <si>
    <t>Je kunt maar aan één regeling deelnemen. Als je aan de Zware beroepenregeling deelneemt, kun je dus niet aan de generatieregeling deelnemen.</t>
  </si>
  <si>
    <t xml:space="preserve">Als je een dergelijke regeling overweegt, check dan eerst of je daarvoor in aanmerking komt en of je werkgever deze regeling aanbiedt. </t>
  </si>
  <si>
    <r>
      <t xml:space="preserve">Hoeveel uur </t>
    </r>
    <r>
      <rPr>
        <u/>
        <sz val="11"/>
        <color theme="1"/>
        <rFont val="Calibri"/>
        <family val="2"/>
        <scheme val="minor"/>
      </rPr>
      <t>per week</t>
    </r>
    <r>
      <rPr>
        <sz val="11"/>
        <color theme="1"/>
        <rFont val="Calibri"/>
        <family val="2"/>
        <scheme val="minor"/>
      </rPr>
      <t xml:space="preserve"> werk je?</t>
    </r>
  </si>
  <si>
    <t>We hebben je geboortedatum nodig om je verwachte AOW-datum te berekenen.</t>
  </si>
  <si>
    <r>
      <t xml:space="preserve">maar om </t>
    </r>
    <r>
      <rPr>
        <i/>
        <u/>
        <sz val="11"/>
        <color theme="1"/>
        <rFont val="Calibri"/>
        <family val="2"/>
        <scheme val="minor"/>
      </rPr>
      <t>al je</t>
    </r>
    <r>
      <rPr>
        <i/>
        <sz val="11"/>
        <color theme="1"/>
        <rFont val="Calibri"/>
        <family val="2"/>
        <scheme val="minor"/>
      </rPr>
      <t xml:space="preserve"> werkgevers die de Cao Ziekenhuizen toepassen.</t>
    </r>
  </si>
  <si>
    <t>Hoeveel uren PLB-verlof heb je nog uit voorgaande jaren?</t>
  </si>
  <si>
    <t>Bruto-netto berekening</t>
  </si>
  <si>
    <t>Niet volledig ingevuld</t>
  </si>
  <si>
    <t>Grens</t>
  </si>
  <si>
    <t>AOW</t>
  </si>
  <si>
    <t>8 jaar in dienst</t>
  </si>
  <si>
    <t>Zware beroepenregeling</t>
  </si>
  <si>
    <t>Minimaal 18 uur</t>
  </si>
  <si>
    <t>Tabblad</t>
  </si>
  <si>
    <t>4. De regeling</t>
  </si>
  <si>
    <t xml:space="preserve">5. Kan ik deelnemen </t>
  </si>
  <si>
    <t>Totaal tab 5</t>
  </si>
  <si>
    <t>Totaal tab 4</t>
  </si>
  <si>
    <t>Alle velden op tab 4 en 5 gevuld?</t>
  </si>
  <si>
    <t>6. Mijn gegevens</t>
  </si>
  <si>
    <t>salaris</t>
  </si>
  <si>
    <t>saldo PLB</t>
  </si>
  <si>
    <t>opbouw PLB</t>
  </si>
  <si>
    <t>opname PLB</t>
  </si>
  <si>
    <t>Totaal tab 6</t>
  </si>
  <si>
    <t>Alle velden ingevuld?</t>
  </si>
  <si>
    <t>1=WAAR</t>
  </si>
  <si>
    <t>0=ONWAAR</t>
  </si>
  <si>
    <t>nee</t>
  </si>
  <si>
    <t>Je kunt vanaf volgende maand direct gaan deelnemen aan de regeling.</t>
  </si>
  <si>
    <t>Maand</t>
  </si>
  <si>
    <t>Tabel Arbeidskorting</t>
  </si>
  <si>
    <t>Tabel arbeidskorting: in 2022 nog niet de AOW-leeftijd</t>
  </si>
  <si>
    <t>Arbeidsinkomen</t>
  </si>
  <si>
    <t>tot en met € 10.350</t>
  </si>
  <si>
    <t>4,541% x arbeidsinkomen</t>
  </si>
  <si>
    <t>vanaf € 10.351 tot € 22.357</t>
  </si>
  <si>
    <t>€ 470 + 28,461% x (arbeidsinkomen - € 10.350)</t>
  </si>
  <si>
    <t>vanaf € 22.357 tot € 36.650</t>
  </si>
  <si>
    <t>€ 3.887 + 2,610% x (arbeidsinkomen - € 22.356)</t>
  </si>
  <si>
    <t>vanaf € 36.650 tot € 109.347</t>
  </si>
  <si>
    <t>€ 4.260 - 5,860% x (arbeidsinkomen - € 36.649)</t>
  </si>
  <si>
    <t>vanaf € 109.347</t>
  </si>
  <si>
    <t>€ 0</t>
  </si>
  <si>
    <t>Van</t>
  </si>
  <si>
    <t>Toegepast</t>
  </si>
  <si>
    <t>Vul hier je "kale" bruto maand salaris in zonder ORT en andere toeslagen.</t>
  </si>
  <si>
    <t>Tarieven loonbelasting 2022</t>
  </si>
  <si>
    <t>Premie OP</t>
  </si>
  <si>
    <t>Premie% AP</t>
  </si>
  <si>
    <t>Premie% OP</t>
  </si>
  <si>
    <t>Premie OP = (pensioengevend jaarsalaris - OP-franchise) x deeltijdfactor x premiepercentage ouderdomspensioen</t>
  </si>
  <si>
    <t>Formules</t>
  </si>
  <si>
    <t>Premie AP = (pensioengevend jaarsalaris x deeltijdfactor) - AP-franchise) x premiepercentage arbeidsongeschiktheidspensioen</t>
  </si>
  <si>
    <r>
      <rPr>
        <b/>
        <sz val="11"/>
        <rFont val="Calibri"/>
        <family val="2"/>
        <scheme val="minor"/>
      </rPr>
      <t>Bron:</t>
    </r>
    <r>
      <rPr>
        <u/>
        <sz val="11"/>
        <color theme="10"/>
        <rFont val="Calibri"/>
        <family val="2"/>
        <scheme val="minor"/>
      </rPr>
      <t xml:space="preserve"> Tabel arbeidskorting 2022 (belastingdienst.nl)</t>
    </r>
  </si>
  <si>
    <t>Toegepaste arbeidskorting</t>
  </si>
  <si>
    <t>Basistabellen</t>
  </si>
  <si>
    <t>Rekenblad</t>
  </si>
  <si>
    <t>Salaris</t>
  </si>
  <si>
    <t>Jaar exclusief VT en EJU</t>
  </si>
  <si>
    <t>Jaar (exclusief VT en EJU)</t>
  </si>
  <si>
    <t>Werknemersdeel pensioenpremie OP</t>
  </si>
  <si>
    <t>Werknemersdeel pensioenpremie AP</t>
  </si>
  <si>
    <t>Zie tabblad Basistabellen</t>
  </si>
  <si>
    <t>Werkgeversdeel totaal</t>
  </si>
  <si>
    <t>Werknemersdeel totaal</t>
  </si>
  <si>
    <t>Premie AP vrijwillige voorzetting</t>
  </si>
  <si>
    <t>Premie AP suppletie</t>
  </si>
  <si>
    <t>Werknemersdeel</t>
  </si>
  <si>
    <t>Premie AP VV</t>
  </si>
  <si>
    <t>Premie OP VV</t>
  </si>
  <si>
    <t>Werkgeversdeel</t>
  </si>
  <si>
    <t>Voor de berekening van de pensioenpremie gelden de verloonde uren als deeltijdfactor. Bij een 80-90-100 regeling is de deeltijdfactor dus 90% van het oorspronkelijke dienstverband</t>
  </si>
  <si>
    <t>Check</t>
  </si>
  <si>
    <t>Tekst</t>
  </si>
  <si>
    <t>kalenderdagen t.b.v. berekening</t>
  </si>
  <si>
    <t>ja</t>
  </si>
  <si>
    <t>Direct, eerst PLB, ingangdatum verschuift</t>
  </si>
  <si>
    <t>Gegevensvalidaitie</t>
  </si>
  <si>
    <t>PLB saldo in weken o.b.v. omvang dienstverband</t>
  </si>
  <si>
    <t>PLB saldo in dagen o.b.v. omvang dienstverband</t>
  </si>
  <si>
    <t>PLB verbruikt op</t>
  </si>
  <si>
    <t>AOW datum gepasseerd?</t>
  </si>
  <si>
    <t>aantal weken tot pensioen</t>
  </si>
  <si>
    <t>aantal uur dat minimaal moet worden opgenomen om voor AOW PLB op te krijgen</t>
  </si>
  <si>
    <t>Vandaag</t>
  </si>
  <si>
    <t>F16&gt;F17</t>
  </si>
  <si>
    <t>aantal uur dat maximaal per week kan worden opgenomen (zijnde de omvang van het dienstverband)</t>
  </si>
  <si>
    <t>F16&lt;=F17</t>
  </si>
  <si>
    <t>aantal minimaal op te nemen uren PLB is kleiner of gelijk aan het maximum mogelijk op te nemen uren: deelname is mogelijk minimum aantal uren moet worden weergegeven</t>
  </si>
  <si>
    <t>aantal minimaal op te nemen uren PLB is groter dan de contract omvang: deelname is niet mogelijk</t>
  </si>
  <si>
    <t>Eerts mogelijk start PLB</t>
  </si>
  <si>
    <t>Je hebt nog zoveel PLB dat je je AOW hebt bereikt voordat je gebruik kunt maken van de regeling.</t>
  </si>
  <si>
    <t>uur gemiddeld per week opnemen.</t>
  </si>
  <si>
    <t>Partners</t>
  </si>
  <si>
    <t>CNV Zorg &amp; Welzijn</t>
  </si>
  <si>
    <t>FBZ Vakbond voor zorgprofessionals</t>
  </si>
  <si>
    <t>FNV Zorg &amp; Welzijn</t>
  </si>
  <si>
    <t>NU'91 Dé beroepsorganisatie voor zorgprofessionals</t>
  </si>
  <si>
    <t>NVZ, Brancheorganisatie Ziekenhuizen</t>
  </si>
  <si>
    <t>StAZ, samenwerkingsverband van sociale partners in de Ziekenhuizen</t>
  </si>
  <si>
    <t>Toeslagen</t>
  </si>
  <si>
    <t>Toeslagen (belastingdienst.nl)</t>
  </si>
  <si>
    <t>Mijn toeslagen- Inloggen</t>
  </si>
  <si>
    <t>Pensioen</t>
  </si>
  <si>
    <t>Mijnpensioenoverzicht.nl</t>
  </si>
  <si>
    <t>PFZW | Particulieren</t>
  </si>
  <si>
    <t>MijnPFZW - Inloggen</t>
  </si>
  <si>
    <t>PFZW Toekomstverkenner</t>
  </si>
  <si>
    <t>CAO</t>
  </si>
  <si>
    <t xml:space="preserve">Cao Ziekenhuizen </t>
  </si>
  <si>
    <t>Versie 30 januari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</si>
</sst>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 #,##0.00_ ;_ * \-#,##0.00_ ;_ * &quot;-&quot;??_ ;_ @_ "/>
    <numFmt numFmtId="164" formatCode="dd/mm/yyyy"/>
    <numFmt numFmtId="165" formatCode="dd/mm/yy;@"/>
    <numFmt numFmtId="166" formatCode="[$-413]d\ mmmm\ yyyy;@"/>
    <numFmt numFmtId="167" formatCode="_ * #,##0_ ;_ * \-#,##0_ ;_ * &quot;-&quot;??_ ;_ @_ "/>
    <numFmt numFmtId="168" formatCode=";;;"/>
    <numFmt numFmtId="169" formatCode="d\-m\-yyyy"/>
    <numFmt numFmtId="170" formatCode="0.0"/>
  </numFmts>
  <fonts count="28" x14ac:knownFonts="1">
    <font>
      <sz val="11"/>
      <color theme="1"/>
      <name val="Calibri"/>
      <family val="2"/>
      <scheme val="minor"/>
    </font>
    <font>
      <sz val="18"/>
      <color theme="3"/>
      <name val="Calibri Light"/>
      <family val="2"/>
      <scheme val="major"/>
    </font>
    <font>
      <b/>
      <sz val="11"/>
      <color rgb="FF3F3F3F"/>
      <name val="Calibri"/>
      <family val="2"/>
      <scheme val="minor"/>
    </font>
    <font>
      <sz val="11"/>
      <color theme="0"/>
      <name val="Calibri"/>
      <family val="2"/>
      <scheme val="minor"/>
    </font>
    <font>
      <sz val="11"/>
      <name val="Calibri"/>
      <family val="2"/>
      <scheme val="minor"/>
    </font>
    <font>
      <sz val="11"/>
      <color theme="1"/>
      <name val="Calibri"/>
      <family val="2"/>
      <scheme val="minor"/>
    </font>
    <font>
      <b/>
      <sz val="11"/>
      <color theme="3"/>
      <name val="Calibri"/>
      <family val="2"/>
      <scheme val="minor"/>
    </font>
    <font>
      <i/>
      <sz val="11"/>
      <color rgb="FF7F7F7F"/>
      <name val="Calibri"/>
      <family val="2"/>
      <scheme val="minor"/>
    </font>
    <font>
      <b/>
      <sz val="11"/>
      <color theme="1"/>
      <name val="Calibri"/>
      <family val="2"/>
      <scheme val="minor"/>
    </font>
    <font>
      <sz val="11"/>
      <color theme="3" tint="-0.499984740745262"/>
      <name val="Calibri"/>
      <family val="2"/>
      <scheme val="minor"/>
    </font>
    <font>
      <b/>
      <sz val="14"/>
      <color theme="3"/>
      <name val="Calibri Light"/>
      <family val="2"/>
      <scheme val="major"/>
    </font>
    <font>
      <i/>
      <sz val="11"/>
      <color theme="1"/>
      <name val="Calibri"/>
      <family val="2"/>
      <scheme val="minor"/>
    </font>
    <font>
      <i/>
      <sz val="9"/>
      <color theme="1"/>
      <name val="Calibri"/>
      <family val="2"/>
      <scheme val="minor"/>
    </font>
    <font>
      <i/>
      <u/>
      <sz val="9"/>
      <color theme="1"/>
      <name val="Calibri"/>
      <family val="2"/>
      <scheme val="minor"/>
    </font>
    <font>
      <sz val="11"/>
      <color rgb="FFFF0000"/>
      <name val="Calibri"/>
      <family val="2"/>
      <scheme val="minor"/>
    </font>
    <font>
      <sz val="11"/>
      <color rgb="FF9C5700"/>
      <name val="Calibri"/>
      <family val="2"/>
      <scheme val="minor"/>
    </font>
    <font>
      <b/>
      <i/>
      <sz val="11"/>
      <color theme="3"/>
      <name val="Calibri"/>
      <family val="2"/>
      <scheme val="minor"/>
    </font>
    <font>
      <i/>
      <u/>
      <sz val="11"/>
      <color theme="1"/>
      <name val="Calibri"/>
      <family val="2"/>
      <scheme val="minor"/>
    </font>
    <font>
      <u/>
      <sz val="11"/>
      <color theme="1"/>
      <name val="Calibri"/>
      <family val="2"/>
      <scheme val="minor"/>
    </font>
    <font>
      <b/>
      <i/>
      <sz val="11"/>
      <color theme="1"/>
      <name val="Calibri"/>
      <family val="2"/>
      <scheme val="minor"/>
    </font>
    <font>
      <i/>
      <sz val="11"/>
      <color theme="0" tint="-0.249977111117893"/>
      <name val="Calibri"/>
      <family val="2"/>
      <scheme val="minor"/>
    </font>
    <font>
      <b/>
      <sz val="11"/>
      <color rgb="FFFF0000"/>
      <name val="Calibri"/>
      <family val="2"/>
      <scheme val="minor"/>
    </font>
    <font>
      <b/>
      <sz val="11"/>
      <name val="Calibri"/>
      <family val="2"/>
      <scheme val="minor"/>
    </font>
    <font>
      <sz val="8"/>
      <name val="Calibri"/>
      <family val="2"/>
      <scheme val="minor"/>
    </font>
    <font>
      <u/>
      <sz val="11"/>
      <color theme="10"/>
      <name val="Calibri"/>
      <family val="2"/>
      <scheme val="minor"/>
    </font>
    <font>
      <sz val="9"/>
      <color indexed="81"/>
      <name val="Tahoma"/>
      <family val="2"/>
    </font>
    <font>
      <b/>
      <sz val="9"/>
      <color indexed="81"/>
      <name val="Tahoma"/>
      <family val="2"/>
    </font>
    <font>
      <b/>
      <sz val="13"/>
      <color theme="1"/>
      <name val="Calibri"/>
      <family val="2"/>
      <scheme val="minor"/>
    </font>
  </fonts>
  <fills count="8">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8">
    <border>
      <left/>
      <right/>
      <top/>
      <bottom/>
      <diagonal/>
    </border>
    <border>
      <left style="thin">
        <color rgb="FF3F3F3F"/>
      </left>
      <right style="thin">
        <color rgb="FF3F3F3F"/>
      </right>
      <top style="thin">
        <color rgb="FF3F3F3F"/>
      </top>
      <bottom style="thin">
        <color rgb="FF3F3F3F"/>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right/>
      <top style="thin">
        <color theme="0"/>
      </top>
      <bottom style="thin">
        <color theme="0"/>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top/>
      <bottom/>
      <diagonal/>
    </border>
    <border>
      <left/>
      <right style="thin">
        <color theme="8"/>
      </right>
      <top/>
      <bottom/>
      <diagonal/>
    </border>
    <border>
      <left/>
      <right/>
      <top/>
      <bottom style="thin">
        <color indexed="64"/>
      </bottom>
      <diagonal/>
    </border>
  </borders>
  <cellStyleXfs count="15">
    <xf numFmtId="0" fontId="0" fillId="0" borderId="0"/>
    <xf numFmtId="0" fontId="1" fillId="0" borderId="0" applyNumberFormat="0" applyFill="0" applyBorder="0" applyAlignment="0" applyProtection="0"/>
    <xf numFmtId="0" fontId="2" fillId="2" borderId="1" applyNumberFormat="0" applyAlignment="0" applyProtection="0"/>
    <xf numFmtId="43" fontId="5" fillId="0" borderId="0" applyFont="0" applyFill="0" applyBorder="0" applyAlignment="0" applyProtection="0"/>
    <xf numFmtId="9" fontId="5" fillId="0" borderId="0" applyFont="0" applyFill="0" applyBorder="0" applyAlignment="0" applyProtection="0"/>
    <xf numFmtId="0" fontId="6" fillId="0" borderId="2" applyNumberFormat="0" applyFill="0" applyAlignment="0" applyProtection="0"/>
    <xf numFmtId="0" fontId="7" fillId="0" borderId="0" applyNumberFormat="0" applyFill="0" applyBorder="0" applyAlignment="0" applyProtection="0"/>
    <xf numFmtId="0" fontId="3" fillId="0" borderId="0">
      <alignment vertical="center"/>
    </xf>
    <xf numFmtId="0" fontId="10" fillId="0" borderId="0" applyNumberFormat="0" applyFill="0" applyProtection="0"/>
    <xf numFmtId="0" fontId="9" fillId="0" borderId="0">
      <alignment vertical="center" wrapText="1"/>
    </xf>
    <xf numFmtId="14" fontId="5" fillId="0" borderId="0" applyFont="0" applyFill="0" applyBorder="0">
      <alignment horizontal="center" vertical="center" wrapText="1"/>
    </xf>
    <xf numFmtId="0" fontId="3" fillId="4" borderId="0" applyNumberFormat="0" applyBorder="0" applyAlignment="0" applyProtection="0"/>
    <xf numFmtId="0" fontId="6" fillId="0" borderId="0" applyNumberFormat="0" applyFill="0" applyBorder="0" applyAlignment="0" applyProtection="0"/>
    <xf numFmtId="0" fontId="15" fillId="6" borderId="0" applyNumberFormat="0" applyBorder="0" applyAlignment="0" applyProtection="0"/>
    <xf numFmtId="0" fontId="24" fillId="0" borderId="0" applyNumberFormat="0" applyFill="0" applyBorder="0" applyAlignment="0" applyProtection="0"/>
  </cellStyleXfs>
  <cellXfs count="122">
    <xf numFmtId="0" fontId="0" fillId="0" borderId="0" xfId="0"/>
    <xf numFmtId="0" fontId="1" fillId="0" borderId="0" xfId="1"/>
    <xf numFmtId="0" fontId="0" fillId="0" borderId="0" xfId="0" applyAlignment="1">
      <alignment horizontal="left"/>
    </xf>
    <xf numFmtId="10" fontId="0" fillId="0" borderId="0" xfId="0" applyNumberFormat="1"/>
    <xf numFmtId="167" fontId="0" fillId="0" borderId="0" xfId="3" applyNumberFormat="1" applyFont="1"/>
    <xf numFmtId="168" fontId="5" fillId="0" borderId="0" xfId="7" applyNumberFormat="1" applyFont="1">
      <alignment vertical="center"/>
    </xf>
    <xf numFmtId="0" fontId="10" fillId="0" borderId="0" xfId="8"/>
    <xf numFmtId="0" fontId="9" fillId="0" borderId="0" xfId="9">
      <alignment vertical="center" wrapText="1"/>
    </xf>
    <xf numFmtId="0" fontId="6" fillId="0" borderId="0" xfId="9" applyFont="1" applyAlignment="1">
      <alignment horizontal="center" vertical="center" wrapText="1"/>
    </xf>
    <xf numFmtId="169" fontId="9" fillId="0" borderId="0" xfId="9" applyNumberFormat="1" applyAlignment="1">
      <alignment wrapText="1"/>
    </xf>
    <xf numFmtId="0" fontId="9" fillId="0" borderId="0" xfId="9" applyAlignment="1">
      <alignment wrapText="1"/>
    </xf>
    <xf numFmtId="14" fontId="0" fillId="0" borderId="0" xfId="10" applyFont="1">
      <alignment horizontal="center" vertical="center" wrapText="1"/>
    </xf>
    <xf numFmtId="0" fontId="9" fillId="0" borderId="0" xfId="9" applyAlignment="1"/>
    <xf numFmtId="10" fontId="0" fillId="0" borderId="0" xfId="4" applyNumberFormat="1" applyFont="1"/>
    <xf numFmtId="167" fontId="0" fillId="0" borderId="0" xfId="0" applyNumberFormat="1"/>
    <xf numFmtId="0" fontId="6" fillId="0" borderId="2" xfId="5"/>
    <xf numFmtId="0" fontId="0" fillId="0" borderId="0" xfId="0" applyAlignment="1">
      <alignment horizontal="left" indent="1"/>
    </xf>
    <xf numFmtId="0" fontId="8" fillId="0" borderId="0" xfId="0" applyFont="1"/>
    <xf numFmtId="10" fontId="8" fillId="0" borderId="0" xfId="0" applyNumberFormat="1" applyFont="1"/>
    <xf numFmtId="167" fontId="0" fillId="0" borderId="0" xfId="3" applyNumberFormat="1" applyFont="1" applyAlignment="1">
      <alignment horizontal="right"/>
    </xf>
    <xf numFmtId="167" fontId="8" fillId="0" borderId="0" xfId="0" applyNumberFormat="1" applyFont="1"/>
    <xf numFmtId="0" fontId="0" fillId="3" borderId="3" xfId="0" applyFill="1" applyBorder="1"/>
    <xf numFmtId="0" fontId="11" fillId="0" borderId="0" xfId="0" applyFont="1"/>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center" wrapText="1"/>
    </xf>
    <xf numFmtId="167" fontId="0" fillId="3" borderId="3" xfId="3" applyNumberFormat="1" applyFont="1" applyFill="1" applyBorder="1" applyAlignment="1">
      <alignment vertical="center"/>
    </xf>
    <xf numFmtId="170" fontId="0" fillId="3" borderId="3" xfId="0" applyNumberFormat="1" applyFill="1" applyBorder="1" applyAlignment="1">
      <alignment horizontal="right" vertical="center"/>
    </xf>
    <xf numFmtId="0" fontId="0" fillId="0" borderId="0" xfId="0" applyAlignment="1">
      <alignment horizontal="right"/>
    </xf>
    <xf numFmtId="0" fontId="12" fillId="0" borderId="0" xfId="0" applyFont="1" applyAlignment="1">
      <alignment horizontal="left" vertical="center"/>
    </xf>
    <xf numFmtId="43" fontId="0" fillId="0" borderId="0" xfId="0" applyNumberFormat="1"/>
    <xf numFmtId="0" fontId="14" fillId="0" borderId="0" xfId="0" applyFont="1"/>
    <xf numFmtId="0" fontId="3" fillId="5" borderId="0" xfId="0" applyFont="1" applyFill="1"/>
    <xf numFmtId="166" fontId="0" fillId="3" borderId="7" xfId="0" applyNumberFormat="1" applyFill="1" applyBorder="1" applyAlignment="1">
      <alignment horizontal="left"/>
    </xf>
    <xf numFmtId="166" fontId="0" fillId="3" borderId="8" xfId="0" applyNumberFormat="1" applyFill="1" applyBorder="1" applyAlignment="1">
      <alignment horizontal="left"/>
    </xf>
    <xf numFmtId="9" fontId="0" fillId="3" borderId="3" xfId="4" applyFont="1" applyFill="1" applyBorder="1" applyAlignment="1">
      <alignment horizontal="right" vertical="center"/>
    </xf>
    <xf numFmtId="10" fontId="0" fillId="3" borderId="3" xfId="4" applyNumberFormat="1" applyFont="1" applyFill="1" applyBorder="1" applyAlignment="1">
      <alignment horizontal="right" vertical="center"/>
    </xf>
    <xf numFmtId="0" fontId="0" fillId="0" borderId="0" xfId="0" applyAlignment="1">
      <alignment wrapText="1"/>
    </xf>
    <xf numFmtId="0" fontId="21" fillId="0" borderId="0" xfId="0" applyFont="1"/>
    <xf numFmtId="0" fontId="0" fillId="0" borderId="11" xfId="0" applyBorder="1"/>
    <xf numFmtId="0" fontId="11" fillId="0" borderId="12" xfId="0" applyFont="1" applyBorder="1"/>
    <xf numFmtId="0" fontId="11" fillId="0" borderId="13" xfId="0" applyFont="1" applyBorder="1"/>
    <xf numFmtId="0" fontId="0" fillId="0" borderId="14" xfId="0" applyBorder="1"/>
    <xf numFmtId="0" fontId="0" fillId="0" borderId="9" xfId="0" applyBorder="1"/>
    <xf numFmtId="0" fontId="0" fillId="0" borderId="10" xfId="0" applyBorder="1"/>
    <xf numFmtId="0" fontId="16" fillId="0" borderId="15" xfId="12" applyFont="1" applyBorder="1"/>
    <xf numFmtId="0" fontId="0" fillId="0" borderId="16" xfId="0" applyBorder="1"/>
    <xf numFmtId="0" fontId="11" fillId="0" borderId="15" xfId="0" applyFont="1" applyBorder="1"/>
    <xf numFmtId="165" fontId="9" fillId="0" borderId="0" xfId="9" applyNumberFormat="1">
      <alignment vertical="center" wrapText="1"/>
    </xf>
    <xf numFmtId="165" fontId="9" fillId="3" borderId="7" xfId="9" applyNumberFormat="1" applyFill="1" applyBorder="1">
      <alignment vertical="center" wrapText="1"/>
    </xf>
    <xf numFmtId="165" fontId="9" fillId="3" borderId="8" xfId="9" applyNumberFormat="1" applyFill="1" applyBorder="1">
      <alignment vertical="center" wrapText="1"/>
    </xf>
    <xf numFmtId="1" fontId="9" fillId="3" borderId="3" xfId="9" applyNumberFormat="1" applyFill="1" applyBorder="1">
      <alignment vertical="center" wrapText="1"/>
    </xf>
    <xf numFmtId="165" fontId="0" fillId="0" borderId="0" xfId="0" applyNumberFormat="1"/>
    <xf numFmtId="14" fontId="0" fillId="0" borderId="0" xfId="0" applyNumberFormat="1"/>
    <xf numFmtId="1" fontId="9" fillId="3" borderId="3" xfId="9" applyNumberFormat="1" applyFill="1" applyBorder="1" applyAlignment="1">
      <alignment horizontal="left" vertical="center" wrapText="1" indent="1"/>
    </xf>
    <xf numFmtId="165" fontId="0" fillId="0" borderId="0" xfId="0" applyNumberFormat="1" applyAlignment="1">
      <alignment horizontal="center"/>
    </xf>
    <xf numFmtId="0" fontId="8" fillId="0" borderId="0" xfId="0" applyFont="1" applyAlignment="1">
      <alignment horizontal="center"/>
    </xf>
    <xf numFmtId="0" fontId="8" fillId="7" borderId="0" xfId="0" applyFont="1" applyFill="1"/>
    <xf numFmtId="14" fontId="4" fillId="0" borderId="0" xfId="10" applyFont="1">
      <alignment horizontal="center" vertical="center" wrapText="1"/>
    </xf>
    <xf numFmtId="0" fontId="24" fillId="0" borderId="0" xfId="14"/>
    <xf numFmtId="0" fontId="2" fillId="2" borderId="1" xfId="2" applyAlignment="1" applyProtection="1">
      <alignment horizontal="center"/>
      <protection locked="0"/>
    </xf>
    <xf numFmtId="0" fontId="2" fillId="2" borderId="1" xfId="2" applyProtection="1">
      <protection locked="0"/>
    </xf>
    <xf numFmtId="14" fontId="2" fillId="2" borderId="1" xfId="2" applyNumberFormat="1" applyProtection="1">
      <protection locked="0"/>
    </xf>
    <xf numFmtId="10" fontId="0" fillId="0" borderId="0" xfId="0" applyNumberFormat="1" applyAlignment="1">
      <alignment horizontal="right"/>
    </xf>
    <xf numFmtId="0" fontId="4" fillId="0" borderId="0" xfId="0" applyFont="1" applyAlignment="1">
      <alignment horizontal="left"/>
    </xf>
    <xf numFmtId="0" fontId="0" fillId="0" borderId="0" xfId="3" applyNumberFormat="1" applyFont="1" applyAlignment="1">
      <alignment horizontal="left"/>
    </xf>
    <xf numFmtId="0" fontId="6" fillId="0" borderId="2" xfId="5" applyProtection="1"/>
    <xf numFmtId="0" fontId="9" fillId="0" borderId="0" xfId="9" applyAlignment="1">
      <alignment horizontal="center" vertical="center" wrapText="1"/>
    </xf>
    <xf numFmtId="167" fontId="14" fillId="0" borderId="0" xfId="0" applyNumberFormat="1" applyFont="1"/>
    <xf numFmtId="43" fontId="14" fillId="0" borderId="0" xfId="0" applyNumberFormat="1" applyFont="1"/>
    <xf numFmtId="0" fontId="14" fillId="0" borderId="0" xfId="0" quotePrefix="1" applyFont="1"/>
    <xf numFmtId="43" fontId="8" fillId="0" borderId="0" xfId="0" applyNumberFormat="1" applyFont="1"/>
    <xf numFmtId="43" fontId="4" fillId="0" borderId="0" xfId="0" applyNumberFormat="1" applyFont="1"/>
    <xf numFmtId="43" fontId="4" fillId="0" borderId="0" xfId="0" applyNumberFormat="1" applyFont="1" applyAlignment="1">
      <alignment horizontal="left" indent="2"/>
    </xf>
    <xf numFmtId="0" fontId="0" fillId="0" borderId="0" xfId="0" applyAlignment="1">
      <alignment horizontal="right" indent="1"/>
    </xf>
    <xf numFmtId="167" fontId="0" fillId="0" borderId="0" xfId="3" applyNumberFormat="1" applyFont="1" applyAlignment="1">
      <alignment horizontal="left"/>
    </xf>
    <xf numFmtId="0" fontId="0" fillId="0" borderId="0" xfId="0" applyAlignment="1">
      <alignment horizontal="left" indent="5"/>
    </xf>
    <xf numFmtId="164" fontId="20" fillId="0" borderId="0" xfId="0" applyNumberFormat="1" applyFont="1" applyAlignment="1">
      <alignment horizontal="left"/>
    </xf>
    <xf numFmtId="0" fontId="20" fillId="0" borderId="0" xfId="0" applyFont="1"/>
    <xf numFmtId="1" fontId="0" fillId="0" borderId="0" xfId="0" applyNumberFormat="1"/>
    <xf numFmtId="164" fontId="0" fillId="0" borderId="0" xfId="0" applyNumberFormat="1" applyAlignment="1">
      <alignment horizontal="left"/>
    </xf>
    <xf numFmtId="0" fontId="4" fillId="0" borderId="0" xfId="0" applyFont="1"/>
    <xf numFmtId="14" fontId="0" fillId="0" borderId="0" xfId="0" applyNumberFormat="1" applyAlignment="1">
      <alignment horizontal="left"/>
    </xf>
    <xf numFmtId="167" fontId="8" fillId="0" borderId="0" xfId="3" applyNumberFormat="1" applyFont="1"/>
    <xf numFmtId="0" fontId="8" fillId="0" borderId="0" xfId="0" applyFont="1" applyAlignment="1">
      <alignment horizontal="left"/>
    </xf>
    <xf numFmtId="9" fontId="2" fillId="2" borderId="1" xfId="2" applyNumberFormat="1" applyProtection="1">
      <protection locked="0"/>
    </xf>
    <xf numFmtId="0" fontId="11" fillId="0" borderId="0" xfId="0" applyFont="1" applyAlignment="1">
      <alignment horizontal="left" indent="1"/>
    </xf>
    <xf numFmtId="167" fontId="2" fillId="2" borderId="1" xfId="2" applyNumberFormat="1" applyProtection="1">
      <protection locked="0"/>
    </xf>
    <xf numFmtId="0" fontId="0" fillId="3" borderId="3" xfId="0" applyFill="1" applyBorder="1" applyAlignment="1">
      <alignment horizontal="left"/>
    </xf>
    <xf numFmtId="0" fontId="0" fillId="3" borderId="3" xfId="0" applyFill="1" applyBorder="1" applyAlignment="1">
      <alignment horizontal="center"/>
    </xf>
    <xf numFmtId="1" fontId="0" fillId="3" borderId="3" xfId="0" applyNumberFormat="1" applyFill="1" applyBorder="1"/>
    <xf numFmtId="2" fontId="0" fillId="0" borderId="0" xfId="0" applyNumberFormat="1"/>
    <xf numFmtId="2" fontId="14" fillId="0" borderId="0" xfId="0" applyNumberFormat="1" applyFont="1"/>
    <xf numFmtId="43" fontId="0" fillId="0" borderId="0" xfId="3" applyFont="1"/>
    <xf numFmtId="0" fontId="20" fillId="0" borderId="0" xfId="0" applyFont="1" applyAlignment="1">
      <alignment horizontal="right"/>
    </xf>
    <xf numFmtId="0" fontId="18" fillId="0" borderId="0" xfId="0" applyFont="1"/>
    <xf numFmtId="43" fontId="22" fillId="0" borderId="0" xfId="0" applyNumberFormat="1" applyFont="1"/>
    <xf numFmtId="43" fontId="22" fillId="0" borderId="0" xfId="0" applyNumberFormat="1" applyFont="1" applyAlignment="1">
      <alignment horizontal="left" indent="2"/>
    </xf>
    <xf numFmtId="0" fontId="0" fillId="0" borderId="17" xfId="0" applyBorder="1"/>
    <xf numFmtId="0" fontId="20" fillId="0" borderId="17" xfId="0" applyFont="1" applyBorder="1" applyAlignment="1">
      <alignment horizontal="right"/>
    </xf>
    <xf numFmtId="43" fontId="0" fillId="0" borderId="17" xfId="0" applyNumberFormat="1" applyBorder="1"/>
    <xf numFmtId="43" fontId="4" fillId="0" borderId="17" xfId="0" applyNumberFormat="1" applyFont="1" applyBorder="1"/>
    <xf numFmtId="43" fontId="21" fillId="0" borderId="0" xfId="0" applyNumberFormat="1" applyFont="1"/>
    <xf numFmtId="43" fontId="14" fillId="0" borderId="0" xfId="0" applyNumberFormat="1" applyFont="1" applyAlignment="1">
      <alignment horizontal="right"/>
    </xf>
    <xf numFmtId="10" fontId="8" fillId="0" borderId="0" xfId="0" applyNumberFormat="1" applyFont="1" applyAlignment="1">
      <alignment horizontal="right"/>
    </xf>
    <xf numFmtId="165" fontId="0" fillId="0" borderId="0" xfId="0" applyNumberFormat="1" applyAlignment="1">
      <alignment horizontal="left"/>
    </xf>
    <xf numFmtId="14" fontId="0" fillId="0" borderId="0" xfId="0" applyNumberFormat="1" applyAlignment="1">
      <alignment horizontal="center"/>
    </xf>
    <xf numFmtId="170" fontId="9" fillId="3" borderId="3" xfId="9" applyNumberFormat="1" applyFill="1" applyBorder="1">
      <alignment vertical="center" wrapText="1"/>
    </xf>
    <xf numFmtId="0" fontId="22" fillId="5" borderId="0" xfId="13" applyFont="1" applyFill="1"/>
    <xf numFmtId="167" fontId="0" fillId="3" borderId="3" xfId="3" applyNumberFormat="1" applyFont="1" applyFill="1" applyBorder="1" applyAlignment="1">
      <alignment horizontal="right" vertical="center"/>
    </xf>
    <xf numFmtId="167" fontId="0" fillId="3" borderId="3" xfId="3" applyNumberFormat="1" applyFont="1" applyFill="1" applyBorder="1" applyAlignment="1">
      <alignment horizontal="right"/>
    </xf>
    <xf numFmtId="170" fontId="0" fillId="0" borderId="0" xfId="0" applyNumberFormat="1"/>
    <xf numFmtId="165" fontId="9" fillId="3" borderId="0" xfId="9" applyNumberFormat="1" applyFill="1">
      <alignment vertical="center" wrapText="1"/>
    </xf>
    <xf numFmtId="0" fontId="20" fillId="0" borderId="0" xfId="0" applyFont="1" applyAlignment="1">
      <alignment horizontal="left"/>
    </xf>
    <xf numFmtId="0" fontId="27" fillId="0" borderId="0" xfId="0" applyFont="1"/>
    <xf numFmtId="166" fontId="22" fillId="5" borderId="0" xfId="13" applyNumberFormat="1" applyFont="1" applyFill="1" applyAlignment="1">
      <alignment horizontal="center"/>
    </xf>
    <xf numFmtId="0" fontId="0" fillId="3" borderId="0" xfId="0" applyFill="1" applyAlignment="1">
      <alignment horizontal="left"/>
    </xf>
    <xf numFmtId="10" fontId="3" fillId="4" borderId="6" xfId="11" applyNumberFormat="1" applyBorder="1" applyAlignment="1">
      <alignment horizontal="center"/>
    </xf>
    <xf numFmtId="10" fontId="3" fillId="4" borderId="0" xfId="11" applyNumberFormat="1" applyBorder="1" applyAlignment="1">
      <alignment horizontal="center"/>
    </xf>
    <xf numFmtId="0" fontId="3" fillId="4" borderId="4" xfId="11" applyBorder="1" applyAlignment="1">
      <alignment horizontal="center"/>
    </xf>
    <xf numFmtId="0" fontId="3" fillId="4" borderId="5" xfId="11" applyBorder="1" applyAlignment="1">
      <alignment horizontal="center"/>
    </xf>
    <xf numFmtId="0" fontId="11" fillId="0" borderId="0" xfId="6" applyFont="1" applyAlignment="1">
      <alignment vertical="center" wrapText="1"/>
    </xf>
  </cellXfs>
  <cellStyles count="15">
    <cellStyle name="Accent1" xfId="11" builtinId="29"/>
    <cellStyle name="Datum" xfId="10" xr:uid="{037D426F-1140-4480-9D09-C66691CCE675}"/>
    <cellStyle name="Hyperlink" xfId="14" builtinId="8"/>
    <cellStyle name="Komma" xfId="3" builtinId="3"/>
    <cellStyle name="Kop 1 2" xfId="8" xr:uid="{73C4822E-D9B4-419F-81DD-E1ECDDCF13CB}"/>
    <cellStyle name="Kop 3" xfId="5" builtinId="18"/>
    <cellStyle name="Kop 4" xfId="12" builtinId="19"/>
    <cellStyle name="Neutraal" xfId="13" builtinId="28"/>
    <cellStyle name="Procent" xfId="4" builtinId="5"/>
    <cellStyle name="Standaard" xfId="0" builtinId="0"/>
    <cellStyle name="Standaard 2" xfId="9" xr:uid="{6B78C8E9-4016-4246-9861-1AF3F532CFDE}"/>
    <cellStyle name="Titel" xfId="1" builtinId="15"/>
    <cellStyle name="Uitvoer" xfId="2" builtinId="21"/>
    <cellStyle name="Verklarende tekst" xfId="6" builtinId="53"/>
    <cellStyle name="zHiddenText" xfId="7" xr:uid="{648CC4DA-6683-45E3-A003-9F1324C9402E}"/>
  </cellStyles>
  <dxfs count="32">
    <dxf>
      <numFmt numFmtId="0" formatCode="General"/>
    </dxf>
    <dxf>
      <numFmt numFmtId="0" formatCode="General"/>
    </dxf>
    <dxf>
      <numFmt numFmtId="0" formatCode="General"/>
      <alignment horizontal="center" vertical="center" textRotation="0" wrapText="1" indent="0" justifyLastLine="0" shrinkToFit="0" readingOrder="0"/>
      <protection locked="1" hidden="0"/>
    </dxf>
    <dxf>
      <font>
        <color rgb="FF7F7F7F"/>
      </font>
    </dxf>
    <dxf>
      <font>
        <b val="0"/>
        <i/>
        <color theme="0" tint="-0.14996795556505021"/>
      </font>
    </dxf>
    <dxf>
      <font>
        <b/>
        <i val="0"/>
      </font>
      <fill>
        <patternFill>
          <bgColor theme="7"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7" tint="0.59996337778862885"/>
        </patternFill>
      </fill>
    </dxf>
    <dxf>
      <font>
        <color theme="0"/>
      </font>
      <fill>
        <patternFill patternType="none">
          <bgColor auto="1"/>
        </patternFill>
      </fill>
      <border>
        <left/>
        <right/>
        <top/>
        <bottom/>
      </border>
    </dxf>
    <dxf>
      <fill>
        <patternFill>
          <bgColor theme="7" tint="0.59996337778862885"/>
        </patternFill>
      </fill>
    </dxf>
    <dxf>
      <fill>
        <patternFill>
          <bgColor theme="7" tint="0.59996337778862885"/>
        </patternFill>
      </fill>
    </dxf>
    <dxf>
      <font>
        <color theme="0"/>
      </font>
      <fill>
        <patternFill patternType="solid">
          <bgColor theme="0"/>
        </patternFill>
      </fill>
      <border>
        <left/>
        <right/>
        <top/>
        <bottom/>
        <vertical/>
        <horizontal/>
      </border>
    </dxf>
    <dxf>
      <font>
        <color theme="0"/>
      </font>
      <fill>
        <patternFill>
          <bgColor theme="0"/>
        </patternFill>
      </fill>
      <border>
        <left/>
        <right/>
        <top/>
        <bottom/>
        <vertical/>
        <horizontal/>
      </border>
    </dxf>
    <dxf>
      <fill>
        <patternFill patternType="solid">
          <fgColor theme="8" tint="0.79995117038483843"/>
          <bgColor theme="3" tint="0.79998168889431442"/>
        </patternFill>
      </fill>
    </dxf>
    <dxf>
      <fill>
        <patternFill patternType="solid">
          <fgColor theme="8" tint="0.79995117038483843"/>
          <bgColor theme="3" tint="0.79998168889431442"/>
        </patternFill>
      </fill>
    </dxf>
    <dxf>
      <font>
        <color theme="3" tint="-0.24994659260841701"/>
      </font>
    </dxf>
    <dxf>
      <font>
        <color theme="3" tint="-0.24994659260841701"/>
      </font>
    </dxf>
    <dxf>
      <font>
        <color theme="3" tint="-0.24994659260841701"/>
      </font>
      <border>
        <top style="thin">
          <color theme="3"/>
        </top>
      </border>
    </dxf>
    <dxf>
      <font>
        <color theme="3" tint="-0.24994659260841701"/>
      </font>
      <border>
        <bottom style="thin">
          <color theme="3"/>
        </bottom>
      </border>
    </dxf>
    <dxf>
      <font>
        <color theme="3" tint="-0.24994659260841701"/>
      </font>
      <border>
        <top style="thin">
          <color theme="3"/>
        </top>
        <bottom style="thin">
          <color theme="3"/>
        </bottom>
      </border>
    </dxf>
    <dxf>
      <fill>
        <patternFill patternType="solid">
          <fgColor theme="8" tint="0.79995117038483843"/>
          <bgColor theme="3" tint="0.79998168889431442"/>
        </patternFill>
      </fill>
    </dxf>
    <dxf>
      <fill>
        <patternFill patternType="solid">
          <fgColor theme="8" tint="0.79995117038483843"/>
          <bgColor theme="3" tint="0.79998168889431442"/>
        </patternFill>
      </fill>
    </dxf>
    <dxf>
      <font>
        <color theme="3" tint="-0.24994659260841701"/>
      </font>
    </dxf>
    <dxf>
      <font>
        <color theme="3" tint="-0.24994659260841701"/>
      </font>
    </dxf>
    <dxf>
      <font>
        <color theme="3" tint="-0.24994659260841701"/>
      </font>
      <border>
        <top style="thin">
          <color theme="3"/>
        </top>
      </border>
    </dxf>
    <dxf>
      <font>
        <color theme="3" tint="-0.24994659260841701"/>
      </font>
      <border>
        <bottom style="thin">
          <color theme="3"/>
        </bottom>
      </border>
    </dxf>
    <dxf>
      <font>
        <color theme="3" tint="-0.24994659260841701"/>
      </font>
      <border>
        <top style="thin">
          <color theme="3"/>
        </top>
        <bottom style="thin">
          <color theme="3"/>
        </bottom>
      </border>
    </dxf>
  </dxfs>
  <tableStyles count="2" defaultTableStyle="TableStyleMedium2" defaultPivotStyle="PivotStyleLight16">
    <tableStyle name="Tabelstijl van infographic-tijdlijn" pivot="0" count="7" xr9:uid="{CC4612A4-C5BD-4440-8CBC-1F748EA19B10}">
      <tableStyleElement type="wholeTable" dxfId="31"/>
      <tableStyleElement type="headerRow" dxfId="30"/>
      <tableStyleElement type="totalRow" dxfId="29"/>
      <tableStyleElement type="firstColumn" dxfId="28"/>
      <tableStyleElement type="lastColumn" dxfId="27"/>
      <tableStyleElement type="firstRowStripe" dxfId="26"/>
      <tableStyleElement type="firstColumnStripe" dxfId="25"/>
    </tableStyle>
    <tableStyle name="Tabelstijl van infographic-tijdlijn 2" pivot="0" count="7" xr9:uid="{8894C4F3-4E45-44C0-AC82-78CC75C3C90B}">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Netto maandsalaris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v>Voor deelname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Salaris</c:v>
              </c:pt>
            </c:strLit>
          </c:cat>
          <c:val>
            <c:numRef>
              <c:f>'7. Inzicht'!$C$20</c:f>
              <c:numCache>
                <c:formatCode>_ * #,##0_ ;_ * \-#,##0_ ;_ * "-"??_ ;_ @_ </c:formatCode>
                <c:ptCount val="1"/>
                <c:pt idx="0">
                  <c:v>0</c:v>
                </c:pt>
              </c:numCache>
            </c:numRef>
          </c:val>
          <c:extLst>
            <c:ext xmlns:c16="http://schemas.microsoft.com/office/drawing/2014/chart" uri="{C3380CC4-5D6E-409C-BE32-E72D297353CC}">
              <c16:uniqueId val="{00000000-F605-4100-9C62-22F9D169EAD4}"/>
            </c:ext>
          </c:extLst>
        </c:ser>
        <c:ser>
          <c:idx val="1"/>
          <c:order val="1"/>
          <c:tx>
            <c:v>Na deelname</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Salaris</c:v>
              </c:pt>
            </c:strLit>
          </c:cat>
          <c:val>
            <c:numRef>
              <c:f>'7. Inzicht'!$D$20</c:f>
              <c:numCache>
                <c:formatCode>_ * #,##0_ ;_ * \-#,##0_ ;_ * "-"??_ ;_ @_ </c:formatCode>
                <c:ptCount val="1"/>
                <c:pt idx="0">
                  <c:v>0</c:v>
                </c:pt>
              </c:numCache>
            </c:numRef>
          </c:val>
          <c:extLst>
            <c:ext xmlns:c16="http://schemas.microsoft.com/office/drawing/2014/chart" uri="{C3380CC4-5D6E-409C-BE32-E72D297353CC}">
              <c16:uniqueId val="{00000001-F605-4100-9C62-22F9D169EAD4}"/>
            </c:ext>
          </c:extLst>
        </c:ser>
        <c:dLbls>
          <c:showLegendKey val="0"/>
          <c:showVal val="0"/>
          <c:showCatName val="0"/>
          <c:showSerName val="0"/>
          <c:showPercent val="0"/>
          <c:showBubbleSize val="0"/>
        </c:dLbls>
        <c:gapWidth val="219"/>
        <c:overlap val="-27"/>
        <c:axId val="742416728"/>
        <c:axId val="300492120"/>
      </c:barChart>
      <c:catAx>
        <c:axId val="742416728"/>
        <c:scaling>
          <c:orientation val="minMax"/>
        </c:scaling>
        <c:delete val="1"/>
        <c:axPos val="b"/>
        <c:numFmt formatCode="General" sourceLinked="1"/>
        <c:majorTickMark val="none"/>
        <c:minorTickMark val="none"/>
        <c:tickLblPos val="nextTo"/>
        <c:crossAx val="300492120"/>
        <c:crosses val="autoZero"/>
        <c:auto val="1"/>
        <c:lblAlgn val="ctr"/>
        <c:lblOffset val="100"/>
        <c:noMultiLvlLbl val="0"/>
      </c:catAx>
      <c:valAx>
        <c:axId val="3004921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Euro per maand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42416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Uren per week</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v>Voor deelname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'7. Inzicht'!$C$17</c:f>
              <c:numCache>
                <c:formatCode>0.0</c:formatCode>
                <c:ptCount val="1"/>
                <c:pt idx="0">
                  <c:v>0</c:v>
                </c:pt>
              </c:numCache>
            </c:numRef>
          </c:val>
          <c:extLst>
            <c:ext xmlns:c16="http://schemas.microsoft.com/office/drawing/2014/chart" uri="{C3380CC4-5D6E-409C-BE32-E72D297353CC}">
              <c16:uniqueId val="{00000000-FFAB-439A-8EB6-5BB145CFB6DD}"/>
            </c:ext>
          </c:extLst>
        </c:ser>
        <c:ser>
          <c:idx val="1"/>
          <c:order val="1"/>
          <c:tx>
            <c:v>Na deelname</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'7. Inzicht'!$D$17</c:f>
              <c:numCache>
                <c:formatCode>0.0</c:formatCode>
                <c:ptCount val="1"/>
                <c:pt idx="0">
                  <c:v>0</c:v>
                </c:pt>
              </c:numCache>
            </c:numRef>
          </c:val>
          <c:extLst>
            <c:ext xmlns:c16="http://schemas.microsoft.com/office/drawing/2014/chart" uri="{C3380CC4-5D6E-409C-BE32-E72D297353CC}">
              <c16:uniqueId val="{00000001-FFAB-439A-8EB6-5BB145CFB6DD}"/>
            </c:ext>
          </c:extLst>
        </c:ser>
        <c:dLbls>
          <c:showLegendKey val="0"/>
          <c:showVal val="0"/>
          <c:showCatName val="0"/>
          <c:showSerName val="0"/>
          <c:showPercent val="0"/>
          <c:showBubbleSize val="0"/>
        </c:dLbls>
        <c:gapWidth val="219"/>
        <c:overlap val="-27"/>
        <c:axId val="742416728"/>
        <c:axId val="300492120"/>
      </c:barChart>
      <c:catAx>
        <c:axId val="742416728"/>
        <c:scaling>
          <c:orientation val="minMax"/>
        </c:scaling>
        <c:delete val="1"/>
        <c:axPos val="b"/>
        <c:numFmt formatCode="General" sourceLinked="1"/>
        <c:majorTickMark val="none"/>
        <c:minorTickMark val="none"/>
        <c:tickLblPos val="nextTo"/>
        <c:crossAx val="300492120"/>
        <c:crosses val="autoZero"/>
        <c:auto val="1"/>
        <c:lblAlgn val="ctr"/>
        <c:lblOffset val="100"/>
        <c:noMultiLvlLbl val="0"/>
      </c:catAx>
      <c:valAx>
        <c:axId val="3004921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uren per week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l-NL"/>
          </a:p>
        </c:txPr>
        <c:crossAx val="742416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PLB per jaar</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v>Voor deelname</c:v>
          </c:tx>
          <c:spPr>
            <a:solidFill>
              <a:schemeClr val="accent1"/>
            </a:solidFill>
            <a:ln>
              <a:noFill/>
            </a:ln>
            <a:effectLst/>
          </c:spPr>
          <c:invertIfNegative val="0"/>
          <c:val>
            <c:numRef>
              <c:f>'7. Inzicht'!$C$39</c:f>
              <c:numCache>
                <c:formatCode>General</c:formatCode>
                <c:ptCount val="1"/>
                <c:pt idx="0">
                  <c:v>0</c:v>
                </c:pt>
              </c:numCache>
            </c:numRef>
          </c:val>
          <c:extLst>
            <c:ext xmlns:c16="http://schemas.microsoft.com/office/drawing/2014/chart" uri="{C3380CC4-5D6E-409C-BE32-E72D297353CC}">
              <c16:uniqueId val="{00000000-2450-48C4-B377-F46CE27A1C05}"/>
            </c:ext>
          </c:extLst>
        </c:ser>
        <c:ser>
          <c:idx val="1"/>
          <c:order val="1"/>
          <c:tx>
            <c:v>Na deelname</c:v>
          </c:tx>
          <c:spPr>
            <a:solidFill>
              <a:schemeClr val="accent4"/>
            </a:solidFill>
            <a:ln>
              <a:noFill/>
            </a:ln>
            <a:effectLst/>
          </c:spPr>
          <c:invertIfNegative val="0"/>
          <c:val>
            <c:numRef>
              <c:f>'7. Inzicht'!$C$40</c:f>
              <c:numCache>
                <c:formatCode>0</c:formatCode>
                <c:ptCount val="1"/>
                <c:pt idx="0">
                  <c:v>0</c:v>
                </c:pt>
              </c:numCache>
            </c:numRef>
          </c:val>
          <c:extLst>
            <c:ext xmlns:c16="http://schemas.microsoft.com/office/drawing/2014/chart" uri="{C3380CC4-5D6E-409C-BE32-E72D297353CC}">
              <c16:uniqueId val="{00000001-2450-48C4-B377-F46CE27A1C05}"/>
            </c:ext>
          </c:extLst>
        </c:ser>
        <c:dLbls>
          <c:showLegendKey val="0"/>
          <c:showVal val="0"/>
          <c:showCatName val="0"/>
          <c:showSerName val="0"/>
          <c:showPercent val="0"/>
          <c:showBubbleSize val="0"/>
        </c:dLbls>
        <c:gapWidth val="219"/>
        <c:overlap val="-27"/>
        <c:axId val="742416728"/>
        <c:axId val="300492120"/>
      </c:barChart>
      <c:catAx>
        <c:axId val="742416728"/>
        <c:scaling>
          <c:orientation val="minMax"/>
        </c:scaling>
        <c:delete val="1"/>
        <c:axPos val="b"/>
        <c:numFmt formatCode="General" sourceLinked="1"/>
        <c:majorTickMark val="none"/>
        <c:minorTickMark val="none"/>
        <c:tickLblPos val="nextTo"/>
        <c:crossAx val="300492120"/>
        <c:crosses val="autoZero"/>
        <c:auto val="1"/>
        <c:lblAlgn val="ctr"/>
        <c:lblOffset val="100"/>
        <c:noMultiLvlLbl val="0"/>
      </c:catAx>
      <c:valAx>
        <c:axId val="3004921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uren per week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l-NL"/>
          </a:p>
        </c:txPr>
        <c:crossAx val="742416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6. Mijn gegevens'!A1"/><Relationship Id="rId3" Type="http://schemas.openxmlformats.org/officeDocument/2006/relationships/hyperlink" Target="#'1. Start'!A1"/><Relationship Id="rId7" Type="http://schemas.openxmlformats.org/officeDocument/2006/relationships/hyperlink" Target="#'5. Kan ik deelnemen '!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4. De regeling'!A1"/><Relationship Id="rId11" Type="http://schemas.openxmlformats.org/officeDocument/2006/relationships/hyperlink" Target="#'9. Nuttige links'!A1"/><Relationship Id="rId5" Type="http://schemas.openxmlformats.org/officeDocument/2006/relationships/hyperlink" Target="#'3. Gevolgen van deelname'!A1"/><Relationship Id="rId10" Type="http://schemas.openxmlformats.org/officeDocument/2006/relationships/hyperlink" Target="#'8. Mijn loopbaanpad'!A1"/><Relationship Id="rId4" Type="http://schemas.openxmlformats.org/officeDocument/2006/relationships/hyperlink" Target="#'2. De regeling uitgelegd'!A1"/><Relationship Id="rId9" Type="http://schemas.openxmlformats.org/officeDocument/2006/relationships/hyperlink" Target="#'7. Inzicht'!A1"/></Relationships>
</file>

<file path=xl/drawings/_rels/drawing2.xml.rels><?xml version="1.0" encoding="UTF-8" standalone="yes"?>
<Relationships xmlns="http://schemas.openxmlformats.org/package/2006/relationships"><Relationship Id="rId8" Type="http://schemas.openxmlformats.org/officeDocument/2006/relationships/hyperlink" Target="#'7. Inzicht'!A1"/><Relationship Id="rId3" Type="http://schemas.openxmlformats.org/officeDocument/2006/relationships/hyperlink" Target="#'2. De regeling uitgelegd'!A1"/><Relationship Id="rId7" Type="http://schemas.openxmlformats.org/officeDocument/2006/relationships/hyperlink" Target="#'6. Mijn gegevens'!A1"/><Relationship Id="rId2" Type="http://schemas.openxmlformats.org/officeDocument/2006/relationships/hyperlink" Target="#'1. Start'!A1"/><Relationship Id="rId1" Type="http://schemas.openxmlformats.org/officeDocument/2006/relationships/image" Target="../media/image1.png"/><Relationship Id="rId6" Type="http://schemas.openxmlformats.org/officeDocument/2006/relationships/hyperlink" Target="#'5. Kan ik deelnemen '!A1"/><Relationship Id="rId5" Type="http://schemas.openxmlformats.org/officeDocument/2006/relationships/hyperlink" Target="#'4. De regeling'!A1"/><Relationship Id="rId10" Type="http://schemas.openxmlformats.org/officeDocument/2006/relationships/hyperlink" Target="#'9. Nuttige links'!A1"/><Relationship Id="rId4" Type="http://schemas.openxmlformats.org/officeDocument/2006/relationships/hyperlink" Target="#'3. Gevolgen van deelname'!A1"/><Relationship Id="rId9" Type="http://schemas.openxmlformats.org/officeDocument/2006/relationships/hyperlink" Target="#'8. Mijn loopbaanpad'!A1"/></Relationships>
</file>

<file path=xl/drawings/_rels/drawing3.xml.rels><?xml version="1.0" encoding="UTF-8" standalone="yes"?>
<Relationships xmlns="http://schemas.openxmlformats.org/package/2006/relationships"><Relationship Id="rId8" Type="http://schemas.openxmlformats.org/officeDocument/2006/relationships/hyperlink" Target="#'8. Mijn loopbaanpad'!A1"/><Relationship Id="rId3" Type="http://schemas.openxmlformats.org/officeDocument/2006/relationships/hyperlink" Target="#'3. Gevolgen van deelname'!A1"/><Relationship Id="rId7" Type="http://schemas.openxmlformats.org/officeDocument/2006/relationships/hyperlink" Target="#'7. Inzicht'!A1"/><Relationship Id="rId2" Type="http://schemas.openxmlformats.org/officeDocument/2006/relationships/hyperlink" Target="#'2. De regeling uitgelegd'!A1"/><Relationship Id="rId1" Type="http://schemas.openxmlformats.org/officeDocument/2006/relationships/hyperlink" Target="#'1. Start'!A1"/><Relationship Id="rId6" Type="http://schemas.openxmlformats.org/officeDocument/2006/relationships/hyperlink" Target="#'6. Mijn gegevens'!A1"/><Relationship Id="rId5" Type="http://schemas.openxmlformats.org/officeDocument/2006/relationships/hyperlink" Target="#'5. Kan ik deelnemen '!A1"/><Relationship Id="rId10" Type="http://schemas.openxmlformats.org/officeDocument/2006/relationships/hyperlink" Target="#'9. Nuttige links'!A1"/><Relationship Id="rId4" Type="http://schemas.openxmlformats.org/officeDocument/2006/relationships/hyperlink" Target="#'4. De regeling'!A1"/><Relationship Id="rId9"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hyperlink" Target="#'7. Inzicht'!A1"/><Relationship Id="rId3" Type="http://schemas.openxmlformats.org/officeDocument/2006/relationships/hyperlink" Target="#'2. De regeling uitgelegd'!A1"/><Relationship Id="rId7" Type="http://schemas.openxmlformats.org/officeDocument/2006/relationships/hyperlink" Target="#'6. Mijn gegevens'!A1"/><Relationship Id="rId2" Type="http://schemas.openxmlformats.org/officeDocument/2006/relationships/hyperlink" Target="#'1. Start'!A1"/><Relationship Id="rId1" Type="http://schemas.openxmlformats.org/officeDocument/2006/relationships/image" Target="../media/image1.png"/><Relationship Id="rId6" Type="http://schemas.openxmlformats.org/officeDocument/2006/relationships/hyperlink" Target="#'5. Kan ik deelnemen '!A1"/><Relationship Id="rId5" Type="http://schemas.openxmlformats.org/officeDocument/2006/relationships/hyperlink" Target="#'4. De regeling'!A1"/><Relationship Id="rId10" Type="http://schemas.openxmlformats.org/officeDocument/2006/relationships/hyperlink" Target="#'9. Nuttige links'!A1"/><Relationship Id="rId4" Type="http://schemas.openxmlformats.org/officeDocument/2006/relationships/hyperlink" Target="#'3. Gevolgen van deelname'!A1"/><Relationship Id="rId9" Type="http://schemas.openxmlformats.org/officeDocument/2006/relationships/hyperlink" Target="#'8. Mijn loopbaanpad'!A1"/></Relationships>
</file>

<file path=xl/drawings/_rels/drawing5.xml.rels><?xml version="1.0" encoding="UTF-8" standalone="yes"?>
<Relationships xmlns="http://schemas.openxmlformats.org/package/2006/relationships"><Relationship Id="rId8" Type="http://schemas.openxmlformats.org/officeDocument/2006/relationships/hyperlink" Target="#'7. Inzicht'!A1"/><Relationship Id="rId3" Type="http://schemas.openxmlformats.org/officeDocument/2006/relationships/hyperlink" Target="#'2. De regeling uitgelegd'!A1"/><Relationship Id="rId7" Type="http://schemas.openxmlformats.org/officeDocument/2006/relationships/hyperlink" Target="#'6. Mijn gegevens'!A1"/><Relationship Id="rId2" Type="http://schemas.openxmlformats.org/officeDocument/2006/relationships/hyperlink" Target="#'1. Start'!A1"/><Relationship Id="rId1" Type="http://schemas.openxmlformats.org/officeDocument/2006/relationships/image" Target="../media/image1.png"/><Relationship Id="rId6" Type="http://schemas.openxmlformats.org/officeDocument/2006/relationships/hyperlink" Target="#'5. Kan ik deelnemen '!A1"/><Relationship Id="rId5" Type="http://schemas.openxmlformats.org/officeDocument/2006/relationships/hyperlink" Target="#'4. De regeling'!A1"/><Relationship Id="rId10" Type="http://schemas.openxmlformats.org/officeDocument/2006/relationships/hyperlink" Target="#'9. Nuttige links'!A1"/><Relationship Id="rId4" Type="http://schemas.openxmlformats.org/officeDocument/2006/relationships/hyperlink" Target="#'3. Gevolgen van deelname'!A1"/><Relationship Id="rId9" Type="http://schemas.openxmlformats.org/officeDocument/2006/relationships/hyperlink" Target="#'8. Mijn loopbaanpad'!A1"/></Relationships>
</file>

<file path=xl/drawings/_rels/drawing6.xml.rels><?xml version="1.0" encoding="UTF-8" standalone="yes"?>
<Relationships xmlns="http://schemas.openxmlformats.org/package/2006/relationships"><Relationship Id="rId8" Type="http://schemas.openxmlformats.org/officeDocument/2006/relationships/hyperlink" Target="#'7. Inzicht'!A1"/><Relationship Id="rId3" Type="http://schemas.openxmlformats.org/officeDocument/2006/relationships/hyperlink" Target="#'2. De regeling uitgelegd'!A1"/><Relationship Id="rId7" Type="http://schemas.openxmlformats.org/officeDocument/2006/relationships/hyperlink" Target="#'6. Mijn gegevens'!A1"/><Relationship Id="rId2" Type="http://schemas.openxmlformats.org/officeDocument/2006/relationships/hyperlink" Target="#'1. Start'!A1"/><Relationship Id="rId1" Type="http://schemas.openxmlformats.org/officeDocument/2006/relationships/image" Target="../media/image1.png"/><Relationship Id="rId6" Type="http://schemas.openxmlformats.org/officeDocument/2006/relationships/hyperlink" Target="#'5. Kan ik deelnemen '!A1"/><Relationship Id="rId5" Type="http://schemas.openxmlformats.org/officeDocument/2006/relationships/hyperlink" Target="#'4. De regeling'!A1"/><Relationship Id="rId10" Type="http://schemas.openxmlformats.org/officeDocument/2006/relationships/hyperlink" Target="#'9. Nuttige links'!A1"/><Relationship Id="rId4" Type="http://schemas.openxmlformats.org/officeDocument/2006/relationships/hyperlink" Target="#'3. Gevolgen van deelname'!A1"/><Relationship Id="rId9" Type="http://schemas.openxmlformats.org/officeDocument/2006/relationships/hyperlink" Target="#'8. Mijn loopbaanpad'!A1"/></Relationships>
</file>

<file path=xl/drawings/_rels/drawing7.xml.rels><?xml version="1.0" encoding="UTF-8" standalone="yes"?>
<Relationships xmlns="http://schemas.openxmlformats.org/package/2006/relationships"><Relationship Id="rId8" Type="http://schemas.openxmlformats.org/officeDocument/2006/relationships/hyperlink" Target="#'4. De regeling'!A1"/><Relationship Id="rId13" Type="http://schemas.openxmlformats.org/officeDocument/2006/relationships/hyperlink" Target="#'9. Nuttige links'!A1"/><Relationship Id="rId3" Type="http://schemas.openxmlformats.org/officeDocument/2006/relationships/chart" Target="../charts/chart2.xml"/><Relationship Id="rId7" Type="http://schemas.openxmlformats.org/officeDocument/2006/relationships/hyperlink" Target="#'3. Gevolgen van deelname'!A1"/><Relationship Id="rId12" Type="http://schemas.openxmlformats.org/officeDocument/2006/relationships/hyperlink" Target="#'8. Mijn loopbaanpad'!A1"/><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2. De regeling uitgelegd'!A1"/><Relationship Id="rId11" Type="http://schemas.openxmlformats.org/officeDocument/2006/relationships/hyperlink" Target="#'7. Inzicht'!A1"/><Relationship Id="rId5" Type="http://schemas.openxmlformats.org/officeDocument/2006/relationships/hyperlink" Target="#'1. Start'!A1"/><Relationship Id="rId10" Type="http://schemas.openxmlformats.org/officeDocument/2006/relationships/hyperlink" Target="#'6. Mijn gegevens'!A1"/><Relationship Id="rId4" Type="http://schemas.openxmlformats.org/officeDocument/2006/relationships/chart" Target="../charts/chart3.xml"/><Relationship Id="rId9" Type="http://schemas.openxmlformats.org/officeDocument/2006/relationships/hyperlink" Target="#'5. Kan ik deelnemen '!A1"/></Relationships>
</file>

<file path=xl/drawings/_rels/drawing8.xml.rels><?xml version="1.0" encoding="UTF-8" standalone="yes"?>
<Relationships xmlns="http://schemas.openxmlformats.org/package/2006/relationships"><Relationship Id="rId8" Type="http://schemas.openxmlformats.org/officeDocument/2006/relationships/hyperlink" Target="#'6. Mijn gegevens'!A1"/><Relationship Id="rId3" Type="http://schemas.openxmlformats.org/officeDocument/2006/relationships/hyperlink" Target="#'1. Start'!A1"/><Relationship Id="rId7" Type="http://schemas.openxmlformats.org/officeDocument/2006/relationships/hyperlink" Target="#'5. Kan ik deelnemen '!A1"/><Relationship Id="rId2" Type="http://schemas.openxmlformats.org/officeDocument/2006/relationships/image" Target="../media/image2.png"/><Relationship Id="rId1" Type="http://schemas.openxmlformats.org/officeDocument/2006/relationships/image" Target="../media/image3.png"/><Relationship Id="rId6" Type="http://schemas.openxmlformats.org/officeDocument/2006/relationships/hyperlink" Target="#'4. De regeling'!A1"/><Relationship Id="rId11" Type="http://schemas.openxmlformats.org/officeDocument/2006/relationships/hyperlink" Target="#'9. Nuttige links'!A1"/><Relationship Id="rId5" Type="http://schemas.openxmlformats.org/officeDocument/2006/relationships/hyperlink" Target="#'3. Gevolgen van deelname'!A1"/><Relationship Id="rId10" Type="http://schemas.openxmlformats.org/officeDocument/2006/relationships/hyperlink" Target="#'8. Mijn loopbaanpad'!A1"/><Relationship Id="rId4" Type="http://schemas.openxmlformats.org/officeDocument/2006/relationships/hyperlink" Target="#'2. De regeling uitgelegd'!A1"/><Relationship Id="rId9" Type="http://schemas.openxmlformats.org/officeDocument/2006/relationships/hyperlink" Target="#'7. Inzicht'!A1"/></Relationships>
</file>

<file path=xl/drawings/_rels/drawing9.xml.rels><?xml version="1.0" encoding="UTF-8" standalone="yes"?>
<Relationships xmlns="http://schemas.openxmlformats.org/package/2006/relationships"><Relationship Id="rId8" Type="http://schemas.openxmlformats.org/officeDocument/2006/relationships/hyperlink" Target="#'6. Mijn gegevens'!A1"/><Relationship Id="rId3" Type="http://schemas.openxmlformats.org/officeDocument/2006/relationships/hyperlink" Target="#'1. Start'!A1"/><Relationship Id="rId7" Type="http://schemas.openxmlformats.org/officeDocument/2006/relationships/hyperlink" Target="#'5. Kan ik deelnemen '!A1"/><Relationship Id="rId2" Type="http://schemas.openxmlformats.org/officeDocument/2006/relationships/image" Target="../media/image4.jpeg"/><Relationship Id="rId1" Type="http://schemas.openxmlformats.org/officeDocument/2006/relationships/image" Target="../media/image1.png"/><Relationship Id="rId6" Type="http://schemas.openxmlformats.org/officeDocument/2006/relationships/hyperlink" Target="#'4. De regeling'!A1"/><Relationship Id="rId11" Type="http://schemas.openxmlformats.org/officeDocument/2006/relationships/hyperlink" Target="#'9. Nuttige links'!A1"/><Relationship Id="rId5" Type="http://schemas.openxmlformats.org/officeDocument/2006/relationships/hyperlink" Target="#'3. Gevolgen van deelname'!A1"/><Relationship Id="rId10" Type="http://schemas.openxmlformats.org/officeDocument/2006/relationships/hyperlink" Target="#'8. Mijn loopbaanpad'!A1"/><Relationship Id="rId4" Type="http://schemas.openxmlformats.org/officeDocument/2006/relationships/hyperlink" Target="#'2. De regeling uitgelegd'!A1"/><Relationship Id="rId9" Type="http://schemas.openxmlformats.org/officeDocument/2006/relationships/hyperlink" Target="#'7. Inzicht'!A1"/></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182033</xdr:rowOff>
    </xdr:from>
    <xdr:to>
      <xdr:col>18</xdr:col>
      <xdr:colOff>158749</xdr:colOff>
      <xdr:row>67</xdr:row>
      <xdr:rowOff>38100</xdr:rowOff>
    </xdr:to>
    <xdr:sp macro="" textlink="">
      <xdr:nvSpPr>
        <xdr:cNvPr id="72" name="Tekstvak 1">
          <a:extLst>
            <a:ext uri="{FF2B5EF4-FFF2-40B4-BE49-F238E27FC236}">
              <a16:creationId xmlns:a16="http://schemas.microsoft.com/office/drawing/2014/main" id="{74399E6B-7477-4F79-9B5E-DBA6C8BFE5B0}"/>
            </a:ext>
          </a:extLst>
        </xdr:cNvPr>
        <xdr:cNvSpPr txBox="1"/>
      </xdr:nvSpPr>
      <xdr:spPr>
        <a:xfrm>
          <a:off x="714375" y="2087033"/>
          <a:ext cx="10645774" cy="10714567"/>
        </a:xfrm>
        <a:prstGeom prst="rect">
          <a:avLst/>
        </a:prstGeom>
        <a:no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nl-NL" sz="1800" b="1">
              <a:solidFill>
                <a:schemeClr val="accent1">
                  <a:lumMod val="75000"/>
                </a:schemeClr>
              </a:solidFill>
              <a:latin typeface="+mn-lt"/>
              <a:ea typeface="+mn-ea"/>
              <a:cs typeface="+mn-cs"/>
            </a:rPr>
            <a:t>Generatiebeleid in de Cao Ziekenhuizen</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a:solidFill>
                <a:sysClr val="windowText" lastClr="000000"/>
              </a:solidFill>
              <a:effectLst/>
              <a:latin typeface="+mn-lt"/>
              <a:ea typeface="+mn-ea"/>
              <a:cs typeface="+mn-cs"/>
            </a:rPr>
            <a:t>Generatiebeleid</a:t>
          </a:r>
          <a:r>
            <a:rPr lang="nl-NL" sz="1200" b="0" i="0">
              <a:solidFill>
                <a:sysClr val="windowText" lastClr="000000"/>
              </a:solidFill>
              <a:effectLst/>
              <a:latin typeface="+mn-lt"/>
              <a:ea typeface="+mn-ea"/>
              <a:cs typeface="+mn-cs"/>
            </a:rPr>
            <a:t> </a:t>
          </a:r>
          <a:r>
            <a:rPr lang="nl-NL" sz="1200" b="0" i="0" baseline="0">
              <a:solidFill>
                <a:sysClr val="windowText" lastClr="000000"/>
              </a:solidFill>
              <a:effectLst/>
              <a:latin typeface="+mn-lt"/>
              <a:ea typeface="+mn-ea"/>
              <a:cs typeface="+mn-cs"/>
            </a:rPr>
            <a:t>en daarmee de </a:t>
          </a:r>
          <a:r>
            <a:rPr lang="nl-NL" sz="1200" b="0" i="1" baseline="0">
              <a:solidFill>
                <a:sysClr val="windowText" lastClr="000000"/>
              </a:solidFill>
              <a:effectLst/>
              <a:latin typeface="+mn-lt"/>
              <a:ea typeface="+mn-ea"/>
              <a:cs typeface="+mn-cs"/>
            </a:rPr>
            <a:t>Regeling Generatiebeleid </a:t>
          </a:r>
          <a:r>
            <a:rPr lang="nl-NL" sz="1200" b="0" i="0" baseline="0">
              <a:solidFill>
                <a:sysClr val="windowText" lastClr="000000"/>
              </a:solidFill>
              <a:effectLst/>
              <a:latin typeface="+mn-lt"/>
              <a:ea typeface="+mn-ea"/>
              <a:cs typeface="+mn-cs"/>
            </a:rPr>
            <a:t>voor de groep medewerkers in de loopbaanfase 60 +, is voor het eerst in de Cao Ziekenhuizen 2017 - 2019 terug te vinden. Hierop voortbordurend hebben cao-partijen afgesproken dat met ingang van 1 juli 2022 iedere werkgever verplicht is om een </a:t>
          </a:r>
          <a:r>
            <a:rPr lang="nl-NL" sz="1200" b="0" i="1" baseline="0">
              <a:solidFill>
                <a:sysClr val="windowText" lastClr="000000"/>
              </a:solidFill>
              <a:effectLst/>
              <a:latin typeface="+mn-lt"/>
              <a:ea typeface="+mn-ea"/>
              <a:cs typeface="+mn-cs"/>
            </a:rPr>
            <a:t>Regeling Generatiebeleid</a:t>
          </a:r>
          <a:r>
            <a:rPr lang="nl-NL" sz="1200" b="0" i="0" baseline="0">
              <a:solidFill>
                <a:sysClr val="windowText" lastClr="000000"/>
              </a:solidFill>
              <a:effectLst/>
              <a:latin typeface="+mn-lt"/>
              <a:ea typeface="+mn-ea"/>
              <a:cs typeface="+mn-cs"/>
            </a:rPr>
            <a:t> te hebben. </a:t>
          </a:r>
        </a:p>
        <a:p>
          <a:pPr marL="0" marR="0" lvl="0" indent="0" defTabSz="914400" eaLnBrk="1" fontAlgn="auto" latinLnBrk="0" hangingPunct="1">
            <a:lnSpc>
              <a:spcPct val="100000"/>
            </a:lnSpc>
            <a:spcBef>
              <a:spcPts val="0"/>
            </a:spcBef>
            <a:spcAft>
              <a:spcPts val="0"/>
            </a:spcAft>
            <a:buClrTx/>
            <a:buSzTx/>
            <a:buFontTx/>
            <a:buNone/>
            <a:tabLst/>
            <a:defRPr/>
          </a:pPr>
          <a:endParaRPr lang="nl-NL" sz="12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ysClr val="windowText" lastClr="000000"/>
              </a:solidFill>
              <a:effectLst/>
              <a:latin typeface="+mn-lt"/>
              <a:ea typeface="+mn-ea"/>
              <a:cs typeface="+mn-cs"/>
            </a:rPr>
            <a:t>Met een </a:t>
          </a:r>
          <a:r>
            <a:rPr lang="nl-NL" sz="1200" b="0" i="1" baseline="0">
              <a:solidFill>
                <a:sysClr val="windowText" lastClr="000000"/>
              </a:solidFill>
              <a:effectLst/>
              <a:latin typeface="+mn-lt"/>
              <a:ea typeface="+mn-ea"/>
              <a:cs typeface="+mn-cs"/>
            </a:rPr>
            <a:t>Regeling Generatiebeleid </a:t>
          </a:r>
          <a:r>
            <a:rPr lang="nl-NL" sz="1200" b="0" i="0" baseline="0">
              <a:solidFill>
                <a:sysClr val="windowText" lastClr="000000"/>
              </a:solidFill>
              <a:effectLst/>
              <a:latin typeface="+mn-lt"/>
              <a:ea typeface="+mn-ea"/>
              <a:cs typeface="+mn-cs"/>
            </a:rPr>
            <a:t>willen cao-partijen de  mogelijkheid bieden om - rekening houdend met de specifieke individuele omstandigheden- de arbeidsduur aan te passen aan de wensen en behoeften van zowel medewerker als de werkgever. Cao-partijen zien de </a:t>
          </a:r>
          <a:r>
            <a:rPr lang="nl-NL" sz="1200" b="0" i="1" baseline="0">
              <a:solidFill>
                <a:sysClr val="windowText" lastClr="000000"/>
              </a:solidFill>
              <a:effectLst/>
              <a:latin typeface="+mn-lt"/>
              <a:ea typeface="+mn-ea"/>
              <a:cs typeface="+mn-cs"/>
            </a:rPr>
            <a:t>Regeling Generatiebeleid </a:t>
          </a:r>
          <a:r>
            <a:rPr lang="nl-NL" sz="1200" b="0" i="0" baseline="0">
              <a:solidFill>
                <a:sysClr val="windowText" lastClr="000000"/>
              </a:solidFill>
              <a:effectLst/>
              <a:latin typeface="+mn-lt"/>
              <a:ea typeface="+mn-ea"/>
              <a:cs typeface="+mn-cs"/>
            </a:rPr>
            <a:t>als een aanvullend instrument om de duurzame inzetbaarheid van oudere medewerkers te faciliteren. Dit naast </a:t>
          </a:r>
          <a:r>
            <a:rPr lang="nl-NL" sz="1200" b="0" i="0" baseline="0">
              <a:solidFill>
                <a:schemeClr val="dk1"/>
              </a:solidFill>
              <a:effectLst/>
              <a:latin typeface="+mn-lt"/>
              <a:ea typeface="+mn-ea"/>
              <a:cs typeface="+mn-cs"/>
            </a:rPr>
            <a:t> </a:t>
          </a:r>
          <a:r>
            <a:rPr lang="nl-NL" sz="1200" b="0" i="0" baseline="0">
              <a:solidFill>
                <a:sysClr val="windowText" lastClr="000000"/>
              </a:solidFill>
              <a:effectLst/>
              <a:latin typeface="+mn-lt"/>
              <a:ea typeface="+mn-ea"/>
              <a:cs typeface="+mn-cs"/>
            </a:rPr>
            <a:t>de continue investering in de professionele ontwikkeling en arbeids(markt) fitheid van medewerkers en de inzet van mogelijke andere HR-maatwerkafspraken om het werk in voorkomende gevallen anders in te richten. </a:t>
          </a:r>
        </a:p>
        <a:p>
          <a:pPr marL="0" marR="0" lvl="0" indent="0" defTabSz="914400" eaLnBrk="1" fontAlgn="auto" latinLnBrk="0" hangingPunct="1">
            <a:lnSpc>
              <a:spcPct val="100000"/>
            </a:lnSpc>
            <a:spcBef>
              <a:spcPts val="0"/>
            </a:spcBef>
            <a:spcAft>
              <a:spcPts val="0"/>
            </a:spcAft>
            <a:buClrTx/>
            <a:buSzTx/>
            <a:buFontTx/>
            <a:buNone/>
            <a:tabLst/>
            <a:defRPr/>
          </a:pPr>
          <a:endParaRPr lang="nl-NL" sz="1200" b="0" i="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200" b="0" i="0" baseline="0">
              <a:solidFill>
                <a:sysClr val="windowText" lastClr="000000"/>
              </a:solidFill>
              <a:effectLst/>
              <a:latin typeface="+mn-lt"/>
              <a:ea typeface="+mn-ea"/>
              <a:cs typeface="+mn-cs"/>
            </a:rPr>
            <a:t>Onveranderd is gebleven hetgeen cao-partijen sinds 2017 met het </a:t>
          </a:r>
          <a:r>
            <a:rPr lang="nl-NL" sz="1200" b="0" i="1" baseline="0">
              <a:solidFill>
                <a:sysClr val="windowText" lastClr="000000"/>
              </a:solidFill>
              <a:effectLst/>
              <a:latin typeface="+mn-lt"/>
              <a:ea typeface="+mn-ea"/>
              <a:cs typeface="+mn-cs"/>
            </a:rPr>
            <a:t>Generatiebeleid</a:t>
          </a:r>
          <a:r>
            <a:rPr lang="nl-NL" sz="1200" b="0" i="0" baseline="0">
              <a:solidFill>
                <a:sysClr val="windowText" lastClr="000000"/>
              </a:solidFill>
              <a:effectLst/>
              <a:latin typeface="+mn-lt"/>
              <a:ea typeface="+mn-ea"/>
              <a:cs typeface="+mn-cs"/>
            </a:rPr>
            <a:t> voor deze groep medewerkers beogen:</a:t>
          </a:r>
        </a:p>
        <a:p>
          <a:pPr marL="0" marR="0" indent="0" defTabSz="914400" eaLnBrk="1" fontAlgn="auto" latinLnBrk="0" hangingPunct="1">
            <a:lnSpc>
              <a:spcPct val="100000"/>
            </a:lnSpc>
            <a:spcBef>
              <a:spcPts val="0"/>
            </a:spcBef>
            <a:spcAft>
              <a:spcPts val="0"/>
            </a:spcAft>
            <a:buClrTx/>
            <a:buSzTx/>
            <a:buFontTx/>
            <a:buNone/>
            <a:tabLst/>
            <a:defRPr/>
          </a:pPr>
          <a:r>
            <a:rPr lang="nl-NL" sz="1200" b="0" i="1" baseline="0">
              <a:solidFill>
                <a:sysClr val="windowText" lastClr="000000"/>
              </a:solidFill>
              <a:effectLst/>
              <a:latin typeface="+mn-lt"/>
              <a:ea typeface="+mn-ea"/>
              <a:cs typeface="+mn-cs"/>
            </a:rPr>
            <a:t>"Het Generatiebeleid zorgt ervoor dat oudere medewerkers minder kunnen werken en op gezonde wijze de AOW-gerechtigde leeftijd kunnen halen. Door de vacatureruimte die hierdoor ontstaat, krijgen jongere medewerkers de kans op een arbeidsovereenkomst conform de Cao Ziekenhuizen en wordt de doorstroom van medewerkers binnen de organisatie bevorderd. Naast het stimuleren van duurzame inzetbaarheid streven cao-partijen met deze afspraak naar een evenwichtige leeftijdspiramide van het personeelsbestand dat het functioneren van de arbeidsmarkt van de branche ten goede komt." (Cao Ziekenhuizen 2019 - 2021 Bijlage D).</a:t>
          </a:r>
        </a:p>
        <a:p>
          <a:endParaRPr lang="nl-NL" sz="1400" b="0" i="0" u="none" strike="noStrike" baseline="0">
            <a:solidFill>
              <a:sysClr val="windowText" lastClr="000000"/>
            </a:solidFill>
            <a:effectLst/>
            <a:latin typeface="+mn-lt"/>
            <a:ea typeface="+mn-ea"/>
            <a:cs typeface="+mn-cs"/>
          </a:endParaRPr>
        </a:p>
        <a:p>
          <a:pPr marL="0" indent="0"/>
          <a:r>
            <a:rPr lang="nl-NL" sz="1400" b="1">
              <a:solidFill>
                <a:schemeClr val="accent1">
                  <a:lumMod val="75000"/>
                </a:schemeClr>
              </a:solidFill>
              <a:latin typeface="+mn-lt"/>
              <a:ea typeface="+mn-ea"/>
              <a:cs typeface="+mn-cs"/>
            </a:rPr>
            <a:t>Maatwerk </a:t>
          </a:r>
        </a:p>
        <a:p>
          <a:pPr marL="0" indent="0"/>
          <a:r>
            <a:rPr lang="nl-NL" sz="1200" b="0" i="0" u="none" strike="noStrike" baseline="0">
              <a:solidFill>
                <a:schemeClr val="tx1"/>
              </a:solidFill>
              <a:effectLst/>
              <a:latin typeface="+mn-lt"/>
              <a:ea typeface="+mn-ea"/>
              <a:cs typeface="+mn-cs"/>
            </a:rPr>
            <a:t>Cao-partijen vinden het van groot belang dat werkgevers een </a:t>
          </a:r>
          <a:r>
            <a:rPr lang="nl-NL" sz="1200" b="0" i="1" u="none" strike="noStrike" baseline="0">
              <a:solidFill>
                <a:schemeClr val="tx1"/>
              </a:solidFill>
              <a:effectLst/>
              <a:latin typeface="+mn-lt"/>
              <a:ea typeface="+mn-ea"/>
              <a:cs typeface="+mn-cs"/>
            </a:rPr>
            <a:t>Regeling Generatiebeleid </a:t>
          </a:r>
          <a:r>
            <a:rPr lang="nl-NL" sz="1200" b="0" i="0" u="none" strike="noStrike" baseline="0">
              <a:solidFill>
                <a:schemeClr val="tx1"/>
              </a:solidFill>
              <a:effectLst/>
              <a:latin typeface="+mn-lt"/>
              <a:ea typeface="+mn-ea"/>
              <a:cs typeface="+mn-cs"/>
            </a:rPr>
            <a:t>kennen die bijdraagt aan het beoogde doel; het realiseren dat medewerkers tot aan het einde van hun loopbaan fit en gezond kunnen blijven werken. Het komen tot een </a:t>
          </a:r>
          <a:r>
            <a:rPr lang="nl-NL" sz="1200" b="0" i="1" u="none" strike="noStrike" baseline="0">
              <a:solidFill>
                <a:schemeClr val="tx1"/>
              </a:solidFill>
              <a:effectLst/>
              <a:latin typeface="+mn-lt"/>
              <a:ea typeface="+mn-ea"/>
              <a:cs typeface="+mn-cs"/>
            </a:rPr>
            <a:t>Regeling Generatiebeleid </a:t>
          </a:r>
          <a:r>
            <a:rPr lang="nl-NL" sz="1200" b="0" i="0" u="none" strike="noStrike" baseline="0">
              <a:solidFill>
                <a:schemeClr val="tx1"/>
              </a:solidFill>
              <a:effectLst/>
              <a:latin typeface="+mn-lt"/>
              <a:ea typeface="+mn-ea"/>
              <a:cs typeface="+mn-cs"/>
            </a:rPr>
            <a:t>wordt daarmee maatwerk waarbij in overleg tussen de werkgever en medewerker een passende regeling wordt gerealiseerd.</a:t>
          </a:r>
        </a:p>
        <a:p>
          <a:r>
            <a:rPr lang="nl-NL" sz="1200" b="0" i="0" u="none" strike="noStrike" baseline="0">
              <a:solidFill>
                <a:schemeClr val="tx1"/>
              </a:solidFill>
              <a:effectLst/>
              <a:latin typeface="+mn-lt"/>
              <a:ea typeface="+mn-ea"/>
              <a:cs typeface="+mn-cs"/>
            </a:rPr>
            <a:t>Voor de uiteindelijke invulling van de regeling hebben cao-partijen, </a:t>
          </a:r>
          <a:r>
            <a:rPr lang="nl-NL" sz="1200" b="0" i="1" u="none" strike="noStrike" baseline="0">
              <a:solidFill>
                <a:schemeClr val="tx1"/>
              </a:solidFill>
              <a:effectLst/>
              <a:latin typeface="+mn-lt"/>
              <a:ea typeface="+mn-ea"/>
              <a:cs typeface="+mn-cs"/>
            </a:rPr>
            <a:t>richtinggevend</a:t>
          </a:r>
          <a:r>
            <a:rPr lang="nl-NL" sz="1200" b="0" i="0" u="none" strike="noStrike" baseline="0">
              <a:solidFill>
                <a:schemeClr val="tx1"/>
              </a:solidFill>
              <a:effectLst/>
              <a:latin typeface="+mn-lt"/>
              <a:ea typeface="+mn-ea"/>
              <a:cs typeface="+mn-cs"/>
            </a:rPr>
            <a:t>, drie varianten geschetst: 80%-90%-100%, 60%-80%-100% en 50%-75%- 100%. Het eerste percentage geeft daarbij de werkuren,  het tweede percentage het salaris en het derde percentage de pensioenopbouw weer.  Als voorbeeld 80%-90%-100%: een medewerker gaat 80% van de oorspronkelijke uren werken, krijgt daarbij 90% loon (door)betaald en bouwt 100% (volledig) pensioen op.</a:t>
          </a:r>
        </a:p>
        <a:p>
          <a:endParaRPr lang="nl-NL" sz="1800" b="1">
            <a:solidFill>
              <a:schemeClr val="accent1">
                <a:lumMod val="75000"/>
              </a:schemeClr>
            </a:solidFill>
            <a:latin typeface="+mn-lt"/>
            <a:ea typeface="+mn-ea"/>
            <a:cs typeface="+mn-cs"/>
          </a:endParaRPr>
        </a:p>
        <a:p>
          <a:r>
            <a:rPr lang="nl-NL" sz="1400" b="1">
              <a:solidFill>
                <a:schemeClr val="accent1">
                  <a:lumMod val="75000"/>
                </a:schemeClr>
              </a:solidFill>
              <a:latin typeface="+mn-lt"/>
              <a:ea typeface="+mn-ea"/>
              <a:cs typeface="+mn-cs"/>
            </a:rPr>
            <a:t>Rekenhulp voor d</a:t>
          </a:r>
          <a:r>
            <a:rPr lang="nl-NL" sz="1400" b="1" baseline="0">
              <a:solidFill>
                <a:schemeClr val="accent1">
                  <a:lumMod val="75000"/>
                </a:schemeClr>
              </a:solidFill>
              <a:latin typeface="+mn-lt"/>
              <a:ea typeface="+mn-ea"/>
              <a:cs typeface="+mn-cs"/>
            </a:rPr>
            <a:t>e med</a:t>
          </a:r>
          <a:r>
            <a:rPr lang="nl-NL" sz="1400" b="1">
              <a:solidFill>
                <a:schemeClr val="accent1">
                  <a:lumMod val="75000"/>
                </a:schemeClr>
              </a:solidFill>
              <a:latin typeface="+mn-lt"/>
              <a:ea typeface="+mn-ea"/>
              <a:cs typeface="+mn-cs"/>
            </a:rPr>
            <a:t>ewerker </a:t>
          </a:r>
        </a:p>
        <a:p>
          <a:r>
            <a:rPr lang="nl-NL" sz="1200"/>
            <a:t>Wat betekent het nu als</a:t>
          </a:r>
          <a:r>
            <a:rPr lang="nl-NL" sz="1200" baseline="0"/>
            <a:t> je als medewerker gebruik gaat maken van een </a:t>
          </a:r>
          <a:r>
            <a:rPr lang="nl-NL" sz="1200" i="1" baseline="0"/>
            <a:t>Regeling Generatiebeleid</a:t>
          </a:r>
          <a:r>
            <a:rPr lang="nl-NL" sz="1200" baseline="0"/>
            <a:t>?  Bouw je dan nog pensioen op? Kom je eigenlijk in  aanmerking voor een dergelijke regeling?  </a:t>
          </a:r>
          <a:r>
            <a:rPr lang="nl-NL" sz="1200"/>
            <a:t>Om</a:t>
          </a:r>
          <a:r>
            <a:rPr lang="nl-NL" sz="1200" baseline="0"/>
            <a:t> dergelijke vragen te beantwoorden en om de medewerker inzicht te geven wat het gebruik van de </a:t>
          </a:r>
          <a:r>
            <a:rPr lang="nl-NL" sz="1200" i="1" baseline="0"/>
            <a:t>Regeling Generatiebeleid </a:t>
          </a:r>
          <a:r>
            <a:rPr lang="nl-NL" sz="1200" baseline="0"/>
            <a:t>voor haar of hem betekent, hebben cao-partijen deze rekenhulp laten ontwikkelen. Deze rekenhulp is bedoeld als </a:t>
          </a:r>
          <a:r>
            <a:rPr lang="nl-NL" sz="1200" i="1" baseline="0"/>
            <a:t>hulpmiddel</a:t>
          </a:r>
          <a:r>
            <a:rPr lang="nl-NL" sz="1200" baseline="0"/>
            <a:t> om de medewerker te helpen zich zo goed mogelijk te oriënteren en daarmee te helpen om een keuze te maken. </a:t>
          </a:r>
          <a:endParaRPr lang="nl-NL" sz="1200" b="0" i="1"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200" b="0" i="0" u="none" strike="noStrike" baseline="0">
              <a:solidFill>
                <a:sysClr val="windowText" lastClr="000000"/>
              </a:solidFill>
              <a:effectLst/>
              <a:latin typeface="+mn-lt"/>
              <a:ea typeface="+mn-ea"/>
              <a:cs typeface="+mn-cs"/>
            </a:rPr>
            <a:t>Meer informatie over het Generatiebeleid is terug te vinden op de website van de StAZ (zie nuttige links onderaan deze pagina). Daar is ook de volledige tekst van de Cao Ziekenhuizen terug te vinden.</a:t>
          </a:r>
        </a:p>
        <a:p>
          <a:pPr marL="0" marR="0" indent="0" defTabSz="914400" eaLnBrk="1" fontAlgn="auto" latinLnBrk="0" hangingPunct="1">
            <a:lnSpc>
              <a:spcPct val="100000"/>
            </a:lnSpc>
            <a:spcBef>
              <a:spcPts val="0"/>
            </a:spcBef>
            <a:spcAft>
              <a:spcPts val="0"/>
            </a:spcAft>
            <a:buClrTx/>
            <a:buSzTx/>
            <a:buFontTx/>
            <a:buNone/>
            <a:tabLst/>
            <a:defRPr/>
          </a:pPr>
          <a:endParaRPr lang="nl-NL" sz="1100" b="0" i="0" u="none" strike="noStrike">
            <a:solidFill>
              <a:schemeClr val="dk1"/>
            </a:solidFill>
            <a:effectLst/>
            <a:latin typeface="+mn-lt"/>
            <a:ea typeface="+mn-ea"/>
            <a:cs typeface="+mn-cs"/>
          </a:endParaRPr>
        </a:p>
        <a:p>
          <a:pPr marL="0" indent="0"/>
          <a:r>
            <a:rPr lang="nl-NL" sz="1400" b="1">
              <a:solidFill>
                <a:schemeClr val="accent1">
                  <a:lumMod val="75000"/>
                </a:schemeClr>
              </a:solidFill>
              <a:latin typeface="+mn-lt"/>
              <a:ea typeface="+mn-ea"/>
              <a:cs typeface="+mn-cs"/>
            </a:rPr>
            <a:t>Gebruiksaanwijzing Rekenhulp</a:t>
          </a:r>
        </a:p>
        <a:p>
          <a:pPr marL="0" indent="0"/>
          <a:r>
            <a:rPr lang="nl-NL" sz="1200">
              <a:solidFill>
                <a:schemeClr val="dk1"/>
              </a:solidFill>
              <a:latin typeface="+mn-lt"/>
              <a:ea typeface="+mn-ea"/>
              <a:cs typeface="+mn-cs"/>
            </a:rPr>
            <a:t>De rekenhulp kent, naast dit tabblad (1. Start) nog zeven tabbladen.  De volgorde van deze tabbladen sluit zoveel mogelijk aan op de stappen in het proces waarmee je als</a:t>
          </a:r>
          <a:r>
            <a:rPr lang="nl-NL" sz="1200" baseline="0">
              <a:solidFill>
                <a:schemeClr val="dk1"/>
              </a:solidFill>
              <a:latin typeface="+mn-lt"/>
              <a:ea typeface="+mn-ea"/>
              <a:cs typeface="+mn-cs"/>
            </a:rPr>
            <a:t> </a:t>
          </a:r>
          <a:r>
            <a:rPr lang="nl-NL" sz="1200">
              <a:solidFill>
                <a:schemeClr val="dk1"/>
              </a:solidFill>
              <a:latin typeface="+mn-lt"/>
              <a:ea typeface="+mn-ea"/>
              <a:cs typeface="+mn-cs"/>
            </a:rPr>
            <a:t>medewerker te maken krijgt bij het komen tot een besluit om wel of niet gebruik te maken van een </a:t>
          </a:r>
          <a:r>
            <a:rPr lang="nl-NL" sz="1200" i="1">
              <a:solidFill>
                <a:schemeClr val="dk1"/>
              </a:solidFill>
              <a:latin typeface="+mn-lt"/>
              <a:ea typeface="+mn-ea"/>
              <a:cs typeface="+mn-cs"/>
            </a:rPr>
            <a:t>Regeling Generatiebeleid:</a:t>
          </a:r>
        </a:p>
        <a:p>
          <a:pPr marL="0" indent="0"/>
          <a:endParaRPr lang="nl-NL" sz="1200" b="0" i="1" u="none" strike="noStrike" baseline="0">
            <a:solidFill>
              <a:schemeClr val="dk1"/>
            </a:solidFill>
            <a:effectLst/>
            <a:latin typeface="+mn-lt"/>
            <a:ea typeface="+mn-ea"/>
            <a:cs typeface="+mn-cs"/>
          </a:endParaRPr>
        </a:p>
        <a:p>
          <a:pPr marL="0" indent="0"/>
          <a:r>
            <a:rPr lang="nl-NL" sz="1200" b="0" i="1" u="none" strike="noStrike" baseline="0">
              <a:solidFill>
                <a:schemeClr val="dk1"/>
              </a:solidFill>
              <a:effectLst/>
              <a:latin typeface="+mn-lt"/>
              <a:ea typeface="+mn-ea"/>
              <a:cs typeface="+mn-cs"/>
            </a:rPr>
            <a:t>Tabblad 2 geeft een uitleg van de afspraken uit de Cao Ziekenhuizen over het generatiebeleid en de Regeling Generatiebeleid</a:t>
          </a:r>
        </a:p>
        <a:p>
          <a:pPr marL="0" indent="0"/>
          <a:r>
            <a:rPr lang="nl-NL" sz="1200" b="0" i="1" u="none" strike="noStrike" baseline="0">
              <a:solidFill>
                <a:schemeClr val="dk1"/>
              </a:solidFill>
              <a:effectLst/>
              <a:latin typeface="+mn-lt"/>
              <a:ea typeface="+mn-ea"/>
              <a:cs typeface="+mn-cs"/>
            </a:rPr>
            <a:t>Tabblad 3 geeft een gevolgenoverzicht;  wat zijn relevante zaken als je gebruik maakt van de Regeling Generatiebeleid?</a:t>
          </a:r>
        </a:p>
        <a:p>
          <a:pPr marL="0" indent="0"/>
          <a:r>
            <a:rPr lang="nl-NL" sz="1200" b="0" i="1" u="none" strike="noStrike" baseline="0">
              <a:solidFill>
                <a:schemeClr val="dk1"/>
              </a:solidFill>
              <a:effectLst/>
              <a:latin typeface="+mn-lt"/>
              <a:ea typeface="+mn-ea"/>
              <a:cs typeface="+mn-cs"/>
            </a:rPr>
            <a:t>Welke regeling wil je doorrekenen? In tabblad 4 kan de je deze invoeren.</a:t>
          </a:r>
        </a:p>
        <a:p>
          <a:pPr marL="0" indent="0"/>
          <a:r>
            <a:rPr lang="nl-NL" sz="1200" b="0" i="1" u="none" strike="noStrike" baseline="0">
              <a:solidFill>
                <a:schemeClr val="dk1"/>
              </a:solidFill>
              <a:effectLst/>
              <a:latin typeface="+mn-lt"/>
              <a:ea typeface="+mn-ea"/>
              <a:cs typeface="+mn-cs"/>
            </a:rPr>
            <a:t>In tabblad 5 wordt getoetst of je voldoet aan de voorwaarden voor deelname aan de Regeling Generatiebeleid.</a:t>
          </a:r>
        </a:p>
        <a:p>
          <a:pPr marL="0" indent="0"/>
          <a:r>
            <a:rPr lang="nl-NL" sz="1200" b="0" i="1" u="none" strike="noStrike" baseline="0">
              <a:solidFill>
                <a:schemeClr val="dk1"/>
              </a:solidFill>
              <a:effectLst/>
              <a:latin typeface="+mn-lt"/>
              <a:ea typeface="+mn-ea"/>
              <a:cs typeface="+mn-cs"/>
            </a:rPr>
            <a:t>In tabblad 6 geef je je een aantal specifieke gegevens door.  In dit geval over je  salaris en je saldo aanPLB-verlof.  </a:t>
          </a:r>
        </a:p>
        <a:p>
          <a:pPr marL="0" indent="0"/>
          <a:r>
            <a:rPr lang="nl-NL" sz="1200" b="0" i="1" u="none" strike="noStrike" baseline="0">
              <a:solidFill>
                <a:schemeClr val="dk1"/>
              </a:solidFill>
              <a:effectLst/>
              <a:latin typeface="+mn-lt"/>
              <a:ea typeface="+mn-ea"/>
              <a:cs typeface="+mn-cs"/>
            </a:rPr>
            <a:t>Tabblad 7 geeft inzicht van toepassing van de Regeling Generatiebeleid: zowel in uren, in gebruik van PLB,  in (nieuw) salaris. </a:t>
          </a:r>
        </a:p>
        <a:p>
          <a:pPr marL="0" indent="0"/>
          <a:r>
            <a:rPr lang="nl-NL" sz="1200" b="0" i="1" u="none" strike="noStrike" baseline="0">
              <a:solidFill>
                <a:schemeClr val="dk1"/>
              </a:solidFill>
              <a:effectLst/>
              <a:latin typeface="+mn-lt"/>
              <a:ea typeface="+mn-ea"/>
              <a:cs typeface="+mn-cs"/>
            </a:rPr>
            <a:t>In Tabblad 8 tenslotte wordt  je loopbaanpad met gebruikmaking van de Regeling Generatiebeleid in beeld gebracht.</a:t>
          </a:r>
          <a:endParaRPr lang="nl-NL" sz="1200" b="0" i="0" u="none" strike="noStrike">
            <a:solidFill>
              <a:schemeClr val="dk1"/>
            </a:solidFill>
            <a:effectLst/>
            <a:latin typeface="+mn-lt"/>
            <a:ea typeface="+mn-ea"/>
            <a:cs typeface="+mn-cs"/>
          </a:endParaRPr>
        </a:p>
        <a:p>
          <a:endParaRPr lang="nl-NL" sz="1600" b="1">
            <a:solidFill>
              <a:schemeClr val="accent1">
                <a:lumMod val="75000"/>
              </a:schemeClr>
            </a:solidFill>
            <a:latin typeface="+mn-lt"/>
            <a:ea typeface="+mn-ea"/>
            <a:cs typeface="+mn-cs"/>
          </a:endParaRPr>
        </a:p>
        <a:p>
          <a:pPr marL="0" indent="0"/>
          <a:r>
            <a:rPr lang="nl-NL" sz="1400" b="1">
              <a:solidFill>
                <a:schemeClr val="accent1">
                  <a:lumMod val="75000"/>
                </a:schemeClr>
              </a:solidFill>
              <a:latin typeface="+mn-lt"/>
              <a:ea typeface="+mn-ea"/>
              <a:cs typeface="+mn-cs"/>
            </a:rPr>
            <a:t>Disclaimer</a:t>
          </a:r>
        </a:p>
        <a:p>
          <a:r>
            <a:rPr lang="nl-NL" sz="1200" b="0" i="1" u="none" strike="noStrike">
              <a:solidFill>
                <a:schemeClr val="dk1"/>
              </a:solidFill>
              <a:effectLst/>
              <a:latin typeface="+mn-lt"/>
              <a:ea typeface="+mn-ea"/>
              <a:cs typeface="+mn-cs"/>
            </a:rPr>
            <a:t>Met behulp van de</a:t>
          </a:r>
          <a:r>
            <a:rPr lang="nl-NL" sz="1200" b="0" i="1" u="none" strike="noStrike" baseline="0">
              <a:solidFill>
                <a:schemeClr val="dk1"/>
              </a:solidFill>
              <a:effectLst/>
              <a:latin typeface="+mn-lt"/>
              <a:ea typeface="+mn-ea"/>
              <a:cs typeface="+mn-cs"/>
            </a:rPr>
            <a:t> </a:t>
          </a:r>
          <a:r>
            <a:rPr lang="nl-NL" sz="1200" b="0" i="0" u="none" strike="noStrike" baseline="0">
              <a:solidFill>
                <a:schemeClr val="dk1"/>
              </a:solidFill>
              <a:effectLst/>
              <a:latin typeface="+mn-lt"/>
              <a:ea typeface="+mn-ea"/>
              <a:cs typeface="+mn-cs"/>
            </a:rPr>
            <a:t>Rekenhulp</a:t>
          </a:r>
          <a:r>
            <a:rPr lang="nl-NL" sz="1200" b="0" i="1" u="none" strike="noStrike" baseline="0">
              <a:solidFill>
                <a:schemeClr val="dk1"/>
              </a:solidFill>
              <a:effectLst/>
              <a:latin typeface="+mn-lt"/>
              <a:ea typeface="+mn-ea"/>
              <a:cs typeface="+mn-cs"/>
            </a:rPr>
            <a:t> wordt een </a:t>
          </a:r>
          <a:r>
            <a:rPr lang="nl-NL" sz="1200" b="0" i="1" u="none" strike="noStrike">
              <a:solidFill>
                <a:schemeClr val="dk1"/>
              </a:solidFill>
              <a:effectLst/>
              <a:latin typeface="+mn-lt"/>
              <a:ea typeface="+mn-ea"/>
              <a:cs typeface="+mn-cs"/>
            </a:rPr>
            <a:t>zo betrouwbaar mogelijke inzicht</a:t>
          </a:r>
          <a:r>
            <a:rPr lang="nl-NL" sz="1200" b="0" i="1" u="none" strike="noStrike" baseline="0">
              <a:solidFill>
                <a:schemeClr val="dk1"/>
              </a:solidFill>
              <a:effectLst/>
              <a:latin typeface="+mn-lt"/>
              <a:ea typeface="+mn-ea"/>
              <a:cs typeface="+mn-cs"/>
            </a:rPr>
            <a:t> gegeven in de effecten voor de keuzes binnen een Regeling Generatiebeleid. Deze rekentool is naar beste kunnen ontwikkeld. Noch de StAZ noch de ontwikkelaar van de rekenhulp kunnen verantwoordelijk worden gesteld  voor de juistheid van de berekeningen die met deze tool worden vervaardigd of voor het onjuiste gebruik van de Rekenhulp. </a:t>
          </a:r>
        </a:p>
        <a:p>
          <a:pPr eaLnBrk="1" fontAlgn="auto" latinLnBrk="0" hangingPunct="1"/>
          <a:endParaRPr lang="nl-NL" sz="1200">
            <a:effectLst/>
          </a:endParaRPr>
        </a:p>
        <a:p>
          <a:pPr eaLnBrk="1" fontAlgn="auto" latinLnBrk="0" hangingPunct="1"/>
          <a:r>
            <a:rPr lang="nl-NL" sz="1200" b="1" i="1" baseline="0">
              <a:solidFill>
                <a:schemeClr val="dk1"/>
              </a:solidFill>
              <a:effectLst/>
              <a:latin typeface="+mn-lt"/>
              <a:ea typeface="+mn-ea"/>
              <a:cs typeface="+mn-cs"/>
            </a:rPr>
            <a:t>Let op: deze Rekenhulp medewerkers Generatiebeleid is uitsluitend bedoeld voor medewerkers met een arbeidsovereenkomst waarop de Cao Ziekenhuizen van toepassing. In de rekenhulp wordt specifiek gerekend met de afspraken uit deze cao en deze tool is daarmee niet geschikt voor medewerkers met een arbeidsovereenkomst die vallen onder een andere cao.</a:t>
          </a:r>
          <a:endParaRPr lang="nl-NL" sz="1200">
            <a:effectLst/>
          </a:endParaRPr>
        </a:p>
        <a:p>
          <a:endParaRPr lang="nl-NL" sz="1100" b="0" i="0" u="none" strike="noStrike">
            <a:solidFill>
              <a:schemeClr val="dk1"/>
            </a:solidFill>
            <a:effectLst/>
            <a:latin typeface="+mn-lt"/>
            <a:ea typeface="+mn-ea"/>
            <a:cs typeface="+mn-cs"/>
          </a:endParaRPr>
        </a:p>
        <a:p>
          <a:endParaRPr lang="nl-NL" sz="1100" b="0" i="0" u="none" strike="noStrike">
            <a:solidFill>
              <a:schemeClr val="dk1"/>
            </a:solidFill>
            <a:effectLst/>
            <a:latin typeface="+mn-lt"/>
            <a:ea typeface="+mn-ea"/>
            <a:cs typeface="+mn-cs"/>
          </a:endParaRPr>
        </a:p>
        <a:p>
          <a:endParaRPr lang="nl-NL" sz="1100" b="0" i="0" u="none" strike="noStrike">
            <a:solidFill>
              <a:schemeClr val="dk1"/>
            </a:solidFill>
            <a:effectLst/>
            <a:latin typeface="+mn-lt"/>
            <a:ea typeface="+mn-ea"/>
            <a:cs typeface="+mn-cs"/>
          </a:endParaRPr>
        </a:p>
        <a:p>
          <a:endParaRPr lang="nl-NL" sz="1400" b="1" i="0" u="sng" strike="noStrike" baseline="0">
            <a:solidFill>
              <a:srgbClr val="FF0000"/>
            </a:solidFill>
            <a:effectLst/>
            <a:latin typeface="+mn-lt"/>
            <a:ea typeface="+mn-ea"/>
            <a:cs typeface="+mn-cs"/>
          </a:endParaRPr>
        </a:p>
      </xdr:txBody>
    </xdr:sp>
    <xdr:clientData/>
  </xdr:twoCellAnchor>
  <xdr:twoCellAnchor editAs="absolute">
    <xdr:from>
      <xdr:col>20</xdr:col>
      <xdr:colOff>48682</xdr:colOff>
      <xdr:row>2</xdr:row>
      <xdr:rowOff>67735</xdr:rowOff>
    </xdr:from>
    <xdr:to>
      <xdr:col>23</xdr:col>
      <xdr:colOff>124578</xdr:colOff>
      <xdr:row>6</xdr:row>
      <xdr:rowOff>114300</xdr:rowOff>
    </xdr:to>
    <xdr:pic>
      <xdr:nvPicPr>
        <xdr:cNvPr id="4" name="Afbeelding 3">
          <a:extLst>
            <a:ext uri="{FF2B5EF4-FFF2-40B4-BE49-F238E27FC236}">
              <a16:creationId xmlns:a16="http://schemas.microsoft.com/office/drawing/2014/main" id="{37F06100-17FC-42A5-979F-4878E785E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469282" y="448735"/>
          <a:ext cx="1904696" cy="808565"/>
        </a:xfrm>
        <a:prstGeom prst="rect">
          <a:avLst/>
        </a:prstGeom>
        <a:noFill/>
        <a:ln>
          <a:solidFill>
            <a:schemeClr val="accent1"/>
          </a:solidFill>
        </a:ln>
      </xdr:spPr>
    </xdr:pic>
    <xdr:clientData/>
  </xdr:twoCellAnchor>
  <xdr:twoCellAnchor editAs="absolute">
    <xdr:from>
      <xdr:col>1</xdr:col>
      <xdr:colOff>0</xdr:colOff>
      <xdr:row>0</xdr:row>
      <xdr:rowOff>95250</xdr:rowOff>
    </xdr:from>
    <xdr:to>
      <xdr:col>17</xdr:col>
      <xdr:colOff>249767</xdr:colOff>
      <xdr:row>4</xdr:row>
      <xdr:rowOff>144411</xdr:rowOff>
    </xdr:to>
    <xdr:pic>
      <xdr:nvPicPr>
        <xdr:cNvPr id="5" name="Afbeelding 4">
          <a:extLst>
            <a:ext uri="{FF2B5EF4-FFF2-40B4-BE49-F238E27FC236}">
              <a16:creationId xmlns:a16="http://schemas.microsoft.com/office/drawing/2014/main" id="{035ACC40-F0D2-46F0-96A1-7227FC7741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17" y="95250"/>
          <a:ext cx="10187517" cy="811161"/>
        </a:xfrm>
        <a:prstGeom prst="rect">
          <a:avLst/>
        </a:prstGeom>
      </xdr:spPr>
    </xdr:pic>
    <xdr:clientData/>
  </xdr:twoCellAnchor>
  <xdr:twoCellAnchor editAs="absolute">
    <xdr:from>
      <xdr:col>1</xdr:col>
      <xdr:colOff>0</xdr:colOff>
      <xdr:row>6</xdr:row>
      <xdr:rowOff>21293</xdr:rowOff>
    </xdr:from>
    <xdr:to>
      <xdr:col>17</xdr:col>
      <xdr:colOff>198974</xdr:colOff>
      <xdr:row>9</xdr:row>
      <xdr:rowOff>19579</xdr:rowOff>
    </xdr:to>
    <xdr:grpSp>
      <xdr:nvGrpSpPr>
        <xdr:cNvPr id="2" name="Groep 1">
          <a:extLst>
            <a:ext uri="{FF2B5EF4-FFF2-40B4-BE49-F238E27FC236}">
              <a16:creationId xmlns:a16="http://schemas.microsoft.com/office/drawing/2014/main" id="{59E76C1C-65A7-56F0-A27E-6EDAEEEAA479}"/>
            </a:ext>
          </a:extLst>
        </xdr:cNvPr>
        <xdr:cNvGrpSpPr/>
      </xdr:nvGrpSpPr>
      <xdr:grpSpPr>
        <a:xfrm>
          <a:off x="714375" y="1164293"/>
          <a:ext cx="10076399" cy="569786"/>
          <a:chOff x="952500" y="1164293"/>
          <a:chExt cx="10411891" cy="565024"/>
        </a:xfrm>
      </xdr:grpSpPr>
      <xdr:sp macro="" textlink="">
        <xdr:nvSpPr>
          <xdr:cNvPr id="10" name="Rechthoek: afgeronde hoeken 9">
            <a:hlinkClick xmlns:r="http://schemas.openxmlformats.org/officeDocument/2006/relationships" r:id="rId3" tooltip="Start"/>
            <a:extLst>
              <a:ext uri="{FF2B5EF4-FFF2-40B4-BE49-F238E27FC236}">
                <a16:creationId xmlns:a16="http://schemas.microsoft.com/office/drawing/2014/main" id="{CEA6EA44-91A7-F769-3DDA-898DDF584ECE}"/>
              </a:ext>
            </a:extLst>
          </xdr:cNvPr>
          <xdr:cNvSpPr/>
        </xdr:nvSpPr>
        <xdr:spPr>
          <a:xfrm>
            <a:off x="952500" y="1164293"/>
            <a:ext cx="1069672" cy="549329"/>
          </a:xfrm>
          <a:prstGeom prst="round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Start</a:t>
            </a:r>
          </a:p>
        </xdr:txBody>
      </xdr:sp>
      <xdr:sp macro="" textlink="">
        <xdr:nvSpPr>
          <xdr:cNvPr id="11" name="Rechthoek: afgeronde hoeken 10">
            <a:hlinkClick xmlns:r="http://schemas.openxmlformats.org/officeDocument/2006/relationships" r:id="rId4" tooltip="De regeling uitgelegd"/>
            <a:extLst>
              <a:ext uri="{FF2B5EF4-FFF2-40B4-BE49-F238E27FC236}">
                <a16:creationId xmlns:a16="http://schemas.microsoft.com/office/drawing/2014/main" id="{F66C98E5-9CE8-40DA-A892-41C92CBB429B}"/>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12" name="Rechthoek: afgeronde hoeken 11">
            <a:hlinkClick xmlns:r="http://schemas.openxmlformats.org/officeDocument/2006/relationships" r:id="rId5" tooltip="Gevolgen van deelname"/>
            <a:extLst>
              <a:ext uri="{FF2B5EF4-FFF2-40B4-BE49-F238E27FC236}">
                <a16:creationId xmlns:a16="http://schemas.microsoft.com/office/drawing/2014/main" id="{E8F79064-69A9-4BFB-8D5B-36961237B25C}"/>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13" name="Rechthoek: afgeronde hoeken 12">
            <a:hlinkClick xmlns:r="http://schemas.openxmlformats.org/officeDocument/2006/relationships" r:id="rId6" tooltip="De regeling"/>
            <a:extLst>
              <a:ext uri="{FF2B5EF4-FFF2-40B4-BE49-F238E27FC236}">
                <a16:creationId xmlns:a16="http://schemas.microsoft.com/office/drawing/2014/main" id="{E4A3CDF2-C16E-4562-8318-632EDEEB7452}"/>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14" name="Rechthoek: afgeronde hoeken 13">
            <a:hlinkClick xmlns:r="http://schemas.openxmlformats.org/officeDocument/2006/relationships" r:id="rId7" tooltip="Kan ik deelnemen?"/>
            <a:extLst>
              <a:ext uri="{FF2B5EF4-FFF2-40B4-BE49-F238E27FC236}">
                <a16:creationId xmlns:a16="http://schemas.microsoft.com/office/drawing/2014/main" id="{AB39D8F1-938E-45CF-BCCB-F44DE3EE6C49}"/>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15" name="Rechthoek: afgeronde hoeken 14">
            <a:hlinkClick xmlns:r="http://schemas.openxmlformats.org/officeDocument/2006/relationships" r:id="rId8" tooltip="Mijn gegevens"/>
            <a:extLst>
              <a:ext uri="{FF2B5EF4-FFF2-40B4-BE49-F238E27FC236}">
                <a16:creationId xmlns:a16="http://schemas.microsoft.com/office/drawing/2014/main" id="{3F346AD0-316E-4DEF-812C-2CC37347F675}"/>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3" name="Rechthoek: afgeronde hoeken 2">
            <a:hlinkClick xmlns:r="http://schemas.openxmlformats.org/officeDocument/2006/relationships" r:id="rId9" tooltip="Inzicht"/>
            <a:extLst>
              <a:ext uri="{FF2B5EF4-FFF2-40B4-BE49-F238E27FC236}">
                <a16:creationId xmlns:a16="http://schemas.microsoft.com/office/drawing/2014/main" id="{454D7FA0-85D9-F428-55C1-2E52A49F70CD}"/>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6" name="Rechthoek: afgeronde hoeken 5">
            <a:hlinkClick xmlns:r="http://schemas.openxmlformats.org/officeDocument/2006/relationships" r:id="rId10" tooltip="Mijn loopbaanpad"/>
            <a:extLst>
              <a:ext uri="{FF2B5EF4-FFF2-40B4-BE49-F238E27FC236}">
                <a16:creationId xmlns:a16="http://schemas.microsoft.com/office/drawing/2014/main" id="{2EFA9DBF-8CFD-3FA0-3DF6-6D2D59579F66}"/>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loopbaandpad</a:t>
            </a:r>
          </a:p>
        </xdr:txBody>
      </xdr:sp>
    </xdr:grpSp>
    <xdr:clientData/>
  </xdr:twoCellAnchor>
  <xdr:twoCellAnchor>
    <xdr:from>
      <xdr:col>7</xdr:col>
      <xdr:colOff>533400</xdr:colOff>
      <xdr:row>69</xdr:row>
      <xdr:rowOff>0</xdr:rowOff>
    </xdr:from>
    <xdr:to>
      <xdr:col>9</xdr:col>
      <xdr:colOff>304800</xdr:colOff>
      <xdr:row>71</xdr:row>
      <xdr:rowOff>38100</xdr:rowOff>
    </xdr:to>
    <xdr:sp macro="" textlink="">
      <xdr:nvSpPr>
        <xdr:cNvPr id="7" name="Rechthoek: afgeronde hoeken 6">
          <a:hlinkClick xmlns:r="http://schemas.openxmlformats.org/officeDocument/2006/relationships" r:id="rId4" tooltip="Verder"/>
          <a:extLst>
            <a:ext uri="{FF2B5EF4-FFF2-40B4-BE49-F238E27FC236}">
              <a16:creationId xmlns:a16="http://schemas.microsoft.com/office/drawing/2014/main" id="{C65BE06C-2A7F-4484-80DE-B5D9E6616C54}"/>
            </a:ext>
          </a:extLst>
        </xdr:cNvPr>
        <xdr:cNvSpPr/>
      </xdr:nvSpPr>
      <xdr:spPr>
        <a:xfrm>
          <a:off x="5191125" y="12487275"/>
          <a:ext cx="1066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VERDER </a:t>
          </a:r>
          <a:r>
            <a:rPr lang="nl-NL" sz="1100" baseline="0"/>
            <a:t> &gt;</a:t>
          </a:r>
          <a:endParaRPr lang="nl-NL" sz="1100"/>
        </a:p>
      </xdr:txBody>
    </xdr:sp>
    <xdr:clientData/>
  </xdr:twoCellAnchor>
  <xdr:twoCellAnchor editAs="absolute">
    <xdr:from>
      <xdr:col>17</xdr:col>
      <xdr:colOff>257175</xdr:colOff>
      <xdr:row>6</xdr:row>
      <xdr:rowOff>30818</xdr:rowOff>
    </xdr:from>
    <xdr:to>
      <xdr:col>19</xdr:col>
      <xdr:colOff>253524</xdr:colOff>
      <xdr:row>9</xdr:row>
      <xdr:rowOff>14407</xdr:rowOff>
    </xdr:to>
    <xdr:sp macro="" textlink="">
      <xdr:nvSpPr>
        <xdr:cNvPr id="8" name="Rechthoek: afgeronde hoeken 7">
          <a:hlinkClick xmlns:r="http://schemas.openxmlformats.org/officeDocument/2006/relationships" r:id="rId11" tooltip="Nuttig links"/>
          <a:extLst>
            <a:ext uri="{FF2B5EF4-FFF2-40B4-BE49-F238E27FC236}">
              <a16:creationId xmlns:a16="http://schemas.microsoft.com/office/drawing/2014/main" id="{59ECE60F-E840-42FD-827F-286D8D58AA13}"/>
            </a:ext>
          </a:extLst>
        </xdr:cNvPr>
        <xdr:cNvSpPr/>
      </xdr:nvSpPr>
      <xdr:spPr>
        <a:xfrm>
          <a:off x="10848975" y="1173818"/>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696378</xdr:colOff>
      <xdr:row>5</xdr:row>
      <xdr:rowOff>28572</xdr:rowOff>
    </xdr:from>
    <xdr:to>
      <xdr:col>23</xdr:col>
      <xdr:colOff>20633</xdr:colOff>
      <xdr:row>140</xdr:row>
      <xdr:rowOff>171450</xdr:rowOff>
    </xdr:to>
    <xdr:grpSp>
      <xdr:nvGrpSpPr>
        <xdr:cNvPr id="19" name="Groep 41">
          <a:extLst>
            <a:ext uri="{FF2B5EF4-FFF2-40B4-BE49-F238E27FC236}">
              <a16:creationId xmlns:a16="http://schemas.microsoft.com/office/drawing/2014/main" id="{05A28D88-19B5-D3AF-ADBE-511A1C8984CC}"/>
            </a:ext>
          </a:extLst>
        </xdr:cNvPr>
        <xdr:cNvGrpSpPr/>
      </xdr:nvGrpSpPr>
      <xdr:grpSpPr>
        <a:xfrm>
          <a:off x="696378" y="981072"/>
          <a:ext cx="13449830" cy="25860378"/>
          <a:chOff x="696378" y="981072"/>
          <a:chExt cx="13548360" cy="25860378"/>
        </a:xfrm>
      </xdr:grpSpPr>
      <xdr:sp macro="" textlink="">
        <xdr:nvSpPr>
          <xdr:cNvPr id="20" name="Tekstvak 1">
            <a:extLst>
              <a:ext uri="{FF2B5EF4-FFF2-40B4-BE49-F238E27FC236}">
                <a16:creationId xmlns:a16="http://schemas.microsoft.com/office/drawing/2014/main" id="{52E422AE-796F-4808-9B80-5AD99E6EDCEF}"/>
              </a:ext>
            </a:extLst>
          </xdr:cNvPr>
          <xdr:cNvSpPr txBox="1">
            <a:spLocks/>
          </xdr:cNvSpPr>
        </xdr:nvSpPr>
        <xdr:spPr>
          <a:xfrm>
            <a:off x="696378" y="981072"/>
            <a:ext cx="13533967" cy="25850853"/>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nl-NL" sz="1800" b="1">
                <a:solidFill>
                  <a:schemeClr val="accent1">
                    <a:lumMod val="75000"/>
                  </a:schemeClr>
                </a:solidFill>
                <a:latin typeface="+mn-lt"/>
                <a:ea typeface="+mn-ea"/>
                <a:cs typeface="+mn-cs"/>
              </a:rPr>
              <a:t>De Regeling Generatiebeleid van de Cao Ziekenhuizen uitgelegd; kort en</a:t>
            </a:r>
            <a:r>
              <a:rPr lang="nl-NL" sz="1800" b="1" baseline="0">
                <a:solidFill>
                  <a:schemeClr val="accent1">
                    <a:lumMod val="75000"/>
                  </a:schemeClr>
                </a:solidFill>
                <a:latin typeface="+mn-lt"/>
                <a:ea typeface="+mn-ea"/>
                <a:cs typeface="+mn-cs"/>
              </a:rPr>
              <a:t> uitgebreid</a:t>
            </a:r>
            <a:endParaRPr lang="nl-NL" sz="1800" b="1">
              <a:solidFill>
                <a:schemeClr val="accent1">
                  <a:lumMod val="75000"/>
                </a:schemeClr>
              </a:solidFill>
              <a:latin typeface="+mn-lt"/>
              <a:ea typeface="+mn-ea"/>
              <a:cs typeface="+mn-cs"/>
            </a:endParaRPr>
          </a:p>
          <a:p>
            <a:endParaRPr lang="nl-NL" sz="1400" b="1">
              <a:solidFill>
                <a:schemeClr val="accent1">
                  <a:lumMod val="75000"/>
                </a:schemeClr>
              </a:solidFill>
              <a:latin typeface="+mn-lt"/>
              <a:ea typeface="+mn-ea"/>
              <a:cs typeface="+mn-cs"/>
            </a:endParaRPr>
          </a:p>
          <a:p>
            <a:r>
              <a:rPr lang="nl-NL" sz="1600" b="1">
                <a:solidFill>
                  <a:schemeClr val="accent1">
                    <a:lumMod val="75000"/>
                  </a:schemeClr>
                </a:solidFill>
                <a:latin typeface="+mn-lt"/>
                <a:ea typeface="+mn-ea"/>
                <a:cs typeface="+mn-cs"/>
              </a:rPr>
              <a:t>1. In het kort</a:t>
            </a:r>
          </a:p>
          <a:p>
            <a:pPr marL="0" indent="0"/>
            <a:r>
              <a:rPr lang="nl-NL" sz="1200" b="0" i="1" u="none" strike="noStrike" baseline="0">
                <a:solidFill>
                  <a:sysClr val="windowText" lastClr="000000"/>
                </a:solidFill>
                <a:effectLst/>
                <a:latin typeface="+mn-lt"/>
                <a:ea typeface="+mn-ea"/>
                <a:cs typeface="+mn-cs"/>
              </a:rPr>
              <a:t>Wat houdt de Regeling Generatiebeleid in?</a:t>
            </a:r>
          </a:p>
          <a:p>
            <a:pPr marL="0" indent="0"/>
            <a:r>
              <a:rPr lang="nl-NL" sz="1200" b="0" i="0" u="none" strike="noStrike" baseline="0">
                <a:solidFill>
                  <a:sysClr val="windowText" lastClr="000000"/>
                </a:solidFill>
                <a:effectLst/>
                <a:latin typeface="+mn-lt"/>
                <a:ea typeface="+mn-ea"/>
                <a:cs typeface="+mn-cs"/>
              </a:rPr>
              <a:t>Gebruikmaken van een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houdt in dat een medewerker een vrijstelling krijgt van een deel van het aantal overeengekomen uren op basis van de huidige arbeidsovereenkomst.  Hierbij dient de medewerker altijd ten minste 50% van een voltijd dienstverband (36 uur) te blijven werken. De medewerker en diens werkgever kunnen samen vaststellen wat de optimale ondergrens voor de werkbelasting en de functie van de medewerker is. Door het terugbrengen van de arbeidsduur worden alle arbeidsvoorwaarden ‘in tijd’ die de cao kent, eveneens teruggebracht naar het gekozen niveau. Als  een medewerker kiest voor een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komt de Overgangsregeling PLB en indien van toepassing, de bovenwettelijke vakantie-uren te vervallen. </a:t>
            </a:r>
          </a:p>
          <a:p>
            <a:pPr marL="0" indent="0"/>
            <a:endParaRPr lang="nl-NL" sz="1200" b="0" i="0" u="none" strike="noStrike" baseline="0">
              <a:solidFill>
                <a:sysClr val="windowText" lastClr="000000"/>
              </a:solidFill>
              <a:effectLst/>
              <a:latin typeface="+mn-lt"/>
              <a:ea typeface="+mn-ea"/>
              <a:cs typeface="+mn-cs"/>
            </a:endParaRPr>
          </a:p>
          <a:p>
            <a:pPr marL="0" indent="0"/>
            <a:r>
              <a:rPr lang="nl-NL" sz="1200" b="0" i="0" u="none" strike="noStrike" baseline="0">
                <a:solidFill>
                  <a:sysClr val="windowText" lastClr="000000"/>
                </a:solidFill>
                <a:effectLst/>
                <a:latin typeface="+mn-lt"/>
                <a:ea typeface="+mn-ea"/>
                <a:cs typeface="+mn-cs"/>
              </a:rPr>
              <a:t>De uren die op deze manier binnen de organisatie vrijkomen, worden herbezet. Dit moet leiden tot meer instroom en doorstroom binnen de organisatie.</a:t>
            </a:r>
            <a:endParaRPr lang="nl-NL" sz="1200" b="1">
              <a:solidFill>
                <a:schemeClr val="accent1">
                  <a:lumMod val="75000"/>
                </a:schemeClr>
              </a:solidFill>
              <a:latin typeface="+mn-lt"/>
              <a:ea typeface="+mn-ea"/>
              <a:cs typeface="+mn-cs"/>
            </a:endParaRPr>
          </a:p>
          <a:p>
            <a:endParaRPr lang="nl-NL" sz="1400" b="1">
              <a:solidFill>
                <a:schemeClr val="accent1">
                  <a:lumMod val="75000"/>
                </a:schemeClr>
              </a:solidFill>
              <a:latin typeface="+mn-lt"/>
              <a:ea typeface="+mn-ea"/>
              <a:cs typeface="+mn-cs"/>
            </a:endParaRPr>
          </a:p>
          <a:p>
            <a:pPr marL="0" indent="0"/>
            <a:r>
              <a:rPr lang="nl-NL" sz="1400" b="0" i="1">
                <a:solidFill>
                  <a:schemeClr val="accent1">
                    <a:lumMod val="75000"/>
                  </a:schemeClr>
                </a:solidFill>
                <a:latin typeface="+mn-lt"/>
                <a:ea typeface="+mn-ea"/>
                <a:cs typeface="+mn-cs"/>
              </a:rPr>
              <a:t>Samenhang met de PLB-regeling</a:t>
            </a:r>
          </a:p>
          <a:p>
            <a:r>
              <a:rPr lang="nl-NL" sz="1200" b="0" i="0" u="none" strike="noStrike" baseline="0">
                <a:solidFill>
                  <a:sysClr val="windowText" lastClr="000000"/>
                </a:solidFill>
                <a:effectLst/>
                <a:latin typeface="+mn-lt"/>
                <a:ea typeface="+mn-ea"/>
                <a:cs typeface="+mn-cs"/>
              </a:rPr>
              <a:t>Om tijdens het dienstverband rekening te kunnen houden met vitaliteit en duurzame inzetbaarheid van de medewerker kent de cao  de regeling Persoonlijk Levensfase Budget (PLB). Cao-partijen zijn van mening dat de medewerker eerst haar of zijn opgebouwde PLB-uren moet hebben opgemaakt alvorens gebruik te kunnen maken van een </a:t>
            </a:r>
            <a:r>
              <a:rPr lang="nl-NL" sz="1200" b="0" i="1" u="none" strike="noStrike" baseline="0">
                <a:solidFill>
                  <a:sysClr val="windowText" lastClr="000000"/>
                </a:solidFill>
                <a:effectLst/>
                <a:latin typeface="+mn-lt"/>
                <a:ea typeface="+mn-ea"/>
                <a:cs typeface="+mn-cs"/>
              </a:rPr>
              <a:t>Regeling Generatiebeleid</a:t>
            </a:r>
            <a:r>
              <a:rPr lang="nl-NL" sz="1200" b="0" i="0" u="none" strike="noStrike" baseline="0">
                <a:solidFill>
                  <a:sysClr val="windowText" lastClr="000000"/>
                </a:solidFill>
                <a:effectLst/>
                <a:latin typeface="+mn-lt"/>
                <a:ea typeface="+mn-ea"/>
                <a:cs typeface="+mn-cs"/>
              </a:rPr>
              <a:t>. Gedurende de periode dat de medewerker gebruik maakt van een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ontvangt zij of hij jaarlijks PLB-uren op basis van artikel 12.2.1 (57 uur bij een voltijdsdienst verband). De opame van de PLB-uren vindt plaats met inachtneming van de afspraken die hierover in de cao zijn opgenomen (artikel 12.2.2).</a:t>
            </a:r>
          </a:p>
          <a:p>
            <a:pPr marL="0" marR="0" indent="0" defTabSz="914400" eaLnBrk="1" fontAlgn="auto" latinLnBrk="0" hangingPunct="1">
              <a:lnSpc>
                <a:spcPct val="100000"/>
              </a:lnSpc>
              <a:spcBef>
                <a:spcPts val="0"/>
              </a:spcBef>
              <a:spcAft>
                <a:spcPts val="0"/>
              </a:spcAft>
              <a:buClrTx/>
              <a:buSzTx/>
              <a:buFontTx/>
              <a:buNone/>
              <a:tabLst/>
              <a:defRPr/>
            </a:pPr>
            <a:endParaRPr lang="nl-NL" sz="12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Pensioenopbouw</a:t>
            </a:r>
          </a:p>
          <a:p>
            <a:pPr marL="0" marR="0" indent="0" defTabSz="914400" eaLnBrk="1" fontAlgn="auto" latinLnBrk="0" hangingPunct="1">
              <a:lnSpc>
                <a:spcPct val="100000"/>
              </a:lnSpc>
              <a:spcBef>
                <a:spcPts val="0"/>
              </a:spcBef>
              <a:spcAft>
                <a:spcPts val="0"/>
              </a:spcAft>
              <a:buClrTx/>
              <a:buSzTx/>
              <a:buFontTx/>
              <a:buNone/>
              <a:tabLst/>
              <a:defRPr/>
            </a:pPr>
            <a:r>
              <a:rPr lang="nl-NL" sz="1200" b="0" i="0" u="none" strike="noStrike" baseline="0">
                <a:solidFill>
                  <a:sysClr val="windowText" lastClr="000000"/>
                </a:solidFill>
                <a:effectLst/>
                <a:latin typeface="+mn-lt"/>
                <a:ea typeface="+mn-ea"/>
                <a:cs typeface="+mn-cs"/>
              </a:rPr>
              <a:t>Om de pensioenopbouw op het niveau van de ‘oude’ omvang van de arbeidsovereenkomst te kunnen houden en zo de medewerker een volwaardig pensioen te kunnen laten opbouwen, is afgesproken dat de pensioenopbouw op 100% van zijn of haar oude contractpercentage blijft plaatsvinden. Dit tenzij de medewerker kiest voor een lagere pensioenopbouw. Kortom, de pensioenopbouw loopt in beginsel ongewijzigd door. De pensioenpremieverdeling tussen de werkgever en de medewerker blijft hierbij ongewijzigd (ieder 50%). Cao-partijen zijn overeengekomen dat de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méér omvat dan enkel de mogelijkheid tot pensioenopbouw op 100% van het ‘oude’ contract-percentage. Dit betekent dat een  regeling niet voldoet aan de inhoudelijke minimumeisen als daarin alleen de pensioenopbouw wordt gecompenseerd.</a:t>
            </a:r>
          </a:p>
          <a:p>
            <a:endParaRPr lang="nl-NL"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Generatiebeleid samengevat </a:t>
            </a:r>
          </a:p>
          <a:p>
            <a:r>
              <a:rPr lang="nl-NL" sz="1400"/>
              <a:t>1. </a:t>
            </a:r>
            <a:r>
              <a:rPr lang="nl-NL" sz="1200"/>
              <a:t>Werkgever en medewerker kunnen afspraken maken om de arbeidsduur aan te passen aan de wensen en behoeften van zowel medewerker als de instelling. </a:t>
            </a:r>
          </a:p>
          <a:p>
            <a:r>
              <a:rPr lang="nl-NL" sz="1200"/>
              <a:t>2. Een </a:t>
            </a:r>
            <a:r>
              <a:rPr lang="nl-NL" sz="1200" i="1"/>
              <a:t>Regeling Generatiebeleid </a:t>
            </a:r>
            <a:r>
              <a:rPr lang="nl-NL" sz="1200"/>
              <a:t>staat open voor medewerkers vanaf 5 jaar voor het bereiken van de pensioengerechtigde leeftijd. </a:t>
            </a:r>
          </a:p>
          <a:p>
            <a:r>
              <a:rPr lang="nl-NL" sz="1200"/>
              <a:t>3. Instroom in een </a:t>
            </a:r>
            <a:r>
              <a:rPr lang="nl-NL" sz="1200" i="1"/>
              <a:t>Regeling Generatiebeleid </a:t>
            </a:r>
            <a:r>
              <a:rPr lang="nl-NL" sz="1200"/>
              <a:t>is alleen mogelijk voor medewerkers die voorafgaand aan de deelname minimaal 8 jaar aansluitend in dienst zijn geweest bij een werkgever, zoals gedefinieerd in artikel 1.1.1. onder sub a onderdeel 1 van de Cao Ziekenhuizen. </a:t>
            </a:r>
          </a:p>
          <a:p>
            <a:r>
              <a:rPr lang="nl-NL" sz="1200"/>
              <a:t>4. In het jaarlijkse overleg tussen de bestuurder en de regionale vakbondsvertegenwoordigers wordt de feitelijke en de te verwachten toepassing van een </a:t>
            </a:r>
            <a:r>
              <a:rPr lang="nl-NL" sz="1200" i="1"/>
              <a:t>Regeling Generatiebeleid </a:t>
            </a:r>
            <a:r>
              <a:rPr lang="nl-NL" sz="1200"/>
              <a:t>in de organisatie besproken. </a:t>
            </a:r>
          </a:p>
          <a:p>
            <a:r>
              <a:rPr lang="nl-NL" sz="1200"/>
              <a:t>5. De medewerker die gebruik maakt van een </a:t>
            </a:r>
            <a:r>
              <a:rPr lang="nl-NL" sz="1200" i="1"/>
              <a:t>Regeling Generatiebeleid </a:t>
            </a:r>
            <a:r>
              <a:rPr lang="nl-NL" sz="1200"/>
              <a:t>krijgt een vrijstelling van een deel van het aantal overeengekomen uren conform de huidige arbeidsovereenkomst. Werkgever en medewerker stellen de omvang van de vrijstelling in overleg vast, waarbij het aantal werkuren minimaal gemiddeld 18 uur (50% van een voltijd dienstverband) bedraagt. Door het terugbrengen van de arbeidsduur wordt de opbouw van alle arbeidsvoorwaarden ‘in tijd’, zoals vakantie en PLB uren, eveneens teruggebracht naar het gekozen niveau. </a:t>
            </a:r>
          </a:p>
          <a:p>
            <a:r>
              <a:rPr lang="nl-NL" sz="1200"/>
              <a:t>6. De uren die op deze manier binnen de organisatie vrijkomen worden herbezet, of de productie wordt aangepast, zodat er geen sprake is van werkdrukverhoging bij de</a:t>
            </a:r>
            <a:r>
              <a:rPr lang="nl-NL" sz="1200" baseline="0"/>
              <a:t> medewerker</a:t>
            </a:r>
            <a:r>
              <a:rPr lang="nl-NL" sz="1200"/>
              <a:t> die gebruik maakt van de instellingsregeling Generatiebeleid of bij andere medewerkers. </a:t>
            </a:r>
          </a:p>
          <a:p>
            <a:r>
              <a:rPr lang="nl-NL" sz="1200"/>
              <a:t>7. De medewerker dient, alvorens gebruik te kunnen maken van een </a:t>
            </a:r>
            <a:r>
              <a:rPr lang="nl-NL" sz="1200" i="1"/>
              <a:t>Regeling Generatiebeleid</a:t>
            </a:r>
            <a:r>
              <a:rPr lang="nl-NL" sz="1200"/>
              <a:t>, eerst zijn PLB-uren volledig te hebben opgemaakt. Gedurende de periode dat de werknemer gebruik maakt van de regeling ontvangt hij jaarlijks 57 PLB-uren op basis van een 100% dienstverband. De extra uren die waren toegekend in de overgangsregeling (artikel 12.2.3) komen te vervallen. </a:t>
            </a:r>
          </a:p>
          <a:p>
            <a:r>
              <a:rPr lang="nl-NL" sz="1200"/>
              <a:t>8. Hoofdregel is dat tijdens de deelname aan een </a:t>
            </a:r>
            <a:r>
              <a:rPr lang="nl-NL" sz="1200" i="1"/>
              <a:t>Regeling Generatiebeleid</a:t>
            </a:r>
            <a:r>
              <a:rPr lang="nl-NL" sz="1200"/>
              <a:t>, de pensioenopbouw op 100% van het oorspronkelijke contractsomvang wordt voortgezet. De medewerker mag ook kiezen voor een lagere pensioenopbouw, met als ondergrens het niveau waarop hij wordt uitbetaald. De pensioenpremieverdeling tussen werkgever en de medewerker blijft 50%-50%. </a:t>
            </a:r>
          </a:p>
          <a:p>
            <a:r>
              <a:rPr lang="nl-NL" sz="1200"/>
              <a:t>9. Gebruik</a:t>
            </a:r>
            <a:r>
              <a:rPr lang="nl-NL" sz="1200" baseline="0"/>
              <a:t> maken van de </a:t>
            </a:r>
            <a:r>
              <a:rPr lang="nl-NL" sz="1200" i="1" baseline="0"/>
              <a:t>Regeling Zwareberoepen </a:t>
            </a:r>
            <a:r>
              <a:rPr lang="nl-NL" sz="1200" baseline="0"/>
              <a:t>betekent dat de medewerker geen gebruik kan worden gemaakt van de </a:t>
            </a:r>
            <a:r>
              <a:rPr lang="nl-NL" sz="1200" i="1" baseline="0"/>
              <a:t>Regeling Generatiebeleid</a:t>
            </a:r>
            <a:r>
              <a:rPr lang="nl-NL" sz="1200" baseline="0"/>
              <a:t>. E</a:t>
            </a:r>
            <a:r>
              <a:rPr lang="nl-NL" sz="1200"/>
              <a:t>en uitzondering geldt voor medewerkers die voor 20 januari 2022 al deelnamen aan een </a:t>
            </a:r>
            <a:r>
              <a:rPr lang="nl-NL" sz="1200" i="1"/>
              <a:t>Regeling Generatiebeleid</a:t>
            </a:r>
            <a:r>
              <a:rPr lang="nl-NL" sz="1200"/>
              <a:t>.</a:t>
            </a:r>
          </a:p>
          <a:p>
            <a:endParaRPr lang="nl-NL" sz="1400" b="1" i="0" u="sng" strike="noStrike" baseline="0">
              <a:solidFill>
                <a:srgbClr val="FF0000"/>
              </a:solidFill>
              <a:effectLst/>
              <a:latin typeface="+mn-lt"/>
              <a:ea typeface="+mn-ea"/>
              <a:cs typeface="+mn-cs"/>
            </a:endParaRPr>
          </a:p>
          <a:p>
            <a:pPr marL="0" indent="0"/>
            <a:r>
              <a:rPr lang="nl-NL" sz="1600" b="1">
                <a:solidFill>
                  <a:schemeClr val="accent1">
                    <a:lumMod val="75000"/>
                  </a:schemeClr>
                </a:solidFill>
                <a:latin typeface="+mn-lt"/>
                <a:ea typeface="+mn-ea"/>
                <a:cs typeface="+mn-cs"/>
              </a:rPr>
              <a:t>2. Uitgebreid:  alle afspraken in de Cao Ziekenhuizen over de Regeling Generatiebeleid en het Generatiebeleid voor de fase 60+</a:t>
            </a:r>
          </a:p>
          <a:p>
            <a:pPr marL="0" lvl="0" indent="0"/>
            <a:r>
              <a:rPr lang="nl-NL" sz="1200">
                <a:solidFill>
                  <a:schemeClr val="dk1"/>
                </a:solidFill>
                <a:latin typeface="+mn-lt"/>
                <a:ea typeface="+mn-ea"/>
                <a:cs typeface="+mn-cs"/>
              </a:rPr>
              <a:t>In de Cao Ziekenhuizen zijn de afspraken over de Regeling</a:t>
            </a:r>
            <a:r>
              <a:rPr lang="nl-NL" sz="1200" baseline="0">
                <a:solidFill>
                  <a:schemeClr val="dk1"/>
                </a:solidFill>
                <a:latin typeface="+mn-lt"/>
                <a:ea typeface="+mn-ea"/>
                <a:cs typeface="+mn-cs"/>
              </a:rPr>
              <a:t> Generatiebeleid vastgelegd in Bijlage D. Maar ook op andere plekken in de cao vind je informatie en bepalingen over de regeling, over het Generatiebeleid in brede zin en overige afspraken die verband houden met deze regeling. Hieronder tref je de betreffende teksten en artikelen aan.</a:t>
            </a:r>
            <a:endParaRPr lang="nl-NL" sz="1200" b="1">
              <a:solidFill>
                <a:schemeClr val="dk1"/>
              </a:solidFill>
              <a:effectLst/>
              <a:latin typeface="+mn-lt"/>
              <a:ea typeface="+mn-ea"/>
              <a:cs typeface="+mn-cs"/>
            </a:endParaRPr>
          </a:p>
          <a:p>
            <a:pPr lvl="0"/>
            <a:endParaRPr lang="nl-NL" sz="1200" b="1">
              <a:solidFill>
                <a:schemeClr val="dk1"/>
              </a:solidFill>
              <a:effectLst/>
              <a:latin typeface="+mn-lt"/>
              <a:ea typeface="+mn-ea"/>
              <a:cs typeface="+mn-cs"/>
            </a:endParaRPr>
          </a:p>
          <a:p>
            <a:pPr lvl="0"/>
            <a:r>
              <a:rPr lang="nl-NL" sz="1200" b="1">
                <a:solidFill>
                  <a:schemeClr val="dk1"/>
                </a:solidFill>
                <a:effectLst/>
                <a:latin typeface="+mn-lt"/>
                <a:ea typeface="+mn-ea"/>
                <a:cs typeface="+mn-cs"/>
              </a:rPr>
              <a:t>Preambule Afspraken uit het onderhandelaarsakkoord van</a:t>
            </a:r>
            <a:r>
              <a:rPr lang="nl-NL" sz="1200" b="1" baseline="0">
                <a:solidFill>
                  <a:schemeClr val="dk1"/>
                </a:solidFill>
                <a:effectLst/>
                <a:latin typeface="+mn-lt"/>
                <a:ea typeface="+mn-ea"/>
                <a:cs typeface="+mn-cs"/>
              </a:rPr>
              <a:t> 20 januari 2022</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B.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Generatiebeleid zoals opgenomen in Bijlage D van de CAO Ziekenhuizen 2019-2021 (specifiek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ouderenbeleid), wordt verplicht ingevoerd met ingang van 1 juli 2022. Bijlage D van de CAO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Ziekenhuizen 2019-2021 wordt in die zin aangepast, dat daarin het verplichte karakter van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Generatiebeleid wordt opgenomen. De inhoud van deze bijlage wordt gehandhaafd voor zover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deze niet in strijd is met het volgende:</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instroom in de regeling is alleen mogelijk vanaf 5 jaar voor het bereiken van de AOW-gerechtigde leeftijd (de tekst op pagina 95 van de cao en punt 2 van Generatiebeleid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samengevat wordt overeenkomstig aangepast);</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instroom is alleen mogelijk voor medewerkers die voorafgaand aan de deelname minimaal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8 jaar aansluitend in dienst zijn bij een werkgever, zoals gedefinieerd in de CAO</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Ziekenhuizen in art. 1.1.1 onder sub a onderdeel 1.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Partijen spreken daarnaast -in aanvulling op het bovenstaande- af dat de werkgevers in de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branche ziekenhuizen voor het einde van de looptijd van deze cao generatiebeleid ontwikkelen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voor elk van de onderstaande fases. Werkgevers zijn daarbij vrij in hun keuzes van instrumenten.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Daarbij kunnen in de verschillende loopbaanfasen de hiervóór genoemde instrumenten worden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ingezet. De invulling van het generatiebeleid is onderdeel van het overleg tussen werkgevers en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werknemers op instellingsniveau.</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a:t>
            </a:r>
            <a:endParaRPr lang="nl-NL" sz="1200">
              <a:solidFill>
                <a:schemeClr val="dk1"/>
              </a:solidFill>
              <a:effectLst/>
              <a:latin typeface="+mn-lt"/>
              <a:ea typeface="+mn-ea"/>
              <a:cs typeface="+mn-cs"/>
            </a:endParaRPr>
          </a:p>
          <a:p>
            <a:r>
              <a:rPr lang="nl-NL" sz="1200" b="1" i="1">
                <a:solidFill>
                  <a:schemeClr val="dk1"/>
                </a:solidFill>
                <a:effectLst/>
                <a:latin typeface="+mn-lt"/>
                <a:ea typeface="+mn-ea"/>
                <a:cs typeface="+mn-cs"/>
              </a:rPr>
              <a:t>• Loopbaan in fase 60+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Voor de medewerker in deze fase van de loopbaan zal maatwerk voorop staan. Wat is nodig aan (bij)scholing, waar wil ik me in verdiepen, waar ligt mijn toegevoegde waarde, kan en wil ik mijn huidige werk nog blijven doen, zijn vragen die relevant zijn. Ook de mogelijkheid van vroegpensioen kan aan bod komen. Het bestaande Generatiebeleid opgenomen in de cao 2019-2021, is onderdeel van de nieuwe afspraken over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a:t>
            </a:r>
            <a:endParaRPr lang="nl-NL" sz="1200">
              <a:solidFill>
                <a:schemeClr val="dk1"/>
              </a:solidFill>
              <a:effectLst/>
              <a:latin typeface="+mn-lt"/>
              <a:ea typeface="+mn-ea"/>
              <a:cs typeface="+mn-cs"/>
            </a:endParaRPr>
          </a:p>
          <a:p>
            <a:r>
              <a:rPr lang="nl-NL" sz="1200">
                <a:solidFill>
                  <a:schemeClr val="dk1"/>
                </a:solidFill>
                <a:effectLst/>
                <a:latin typeface="+mn-lt"/>
                <a:ea typeface="+mn-ea"/>
                <a:cs typeface="+mn-cs"/>
              </a:rPr>
              <a:t>Medewerkers die gebruik maken van de Zware beroepenregeling komen in beginsel niet in aanmerking voor faciliteiten op basis van de Instellingsregeling Generatiebeleid voor de fase 60+;</a:t>
            </a:r>
          </a:p>
          <a:p>
            <a:pPr lvl="0"/>
            <a:endParaRPr lang="nl-NL" sz="1200" b="1">
              <a:solidFill>
                <a:schemeClr val="dk1"/>
              </a:solidFill>
              <a:effectLst/>
              <a:latin typeface="+mn-lt"/>
              <a:ea typeface="+mn-ea"/>
              <a:cs typeface="+mn-cs"/>
            </a:endParaRPr>
          </a:p>
          <a:p>
            <a:pPr lvl="0"/>
            <a:r>
              <a:rPr lang="nl-NL" sz="1200" b="1">
                <a:solidFill>
                  <a:schemeClr val="dk1"/>
                </a:solidFill>
                <a:effectLst/>
                <a:latin typeface="+mn-lt"/>
                <a:ea typeface="+mn-ea"/>
                <a:cs typeface="+mn-cs"/>
              </a:rPr>
              <a:t>Artikel 12.2.2 Uitgangspunten Persoonlijk levensfasebudget</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Het werknemersplan kan op verzoek van de werknemer de volgende elementen bevatten: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Uitbetaling van de jaarlijkse opbouw van PLB-uren. Van een verplichting tot uitbetaling kan geen sprake zijn.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De inzet van PLB-uren ten behoeve van employabilitygerichte scholing en scholing die bijdraagt aan ‘van werk naar werk-trajecten’.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De wens gebruik te maken van het generatiebeleid zoals opgenomen in Bijlage D van deze cao. Afspraken over het toepassen van het generatiebeleid zoals opgenomen in CAO Ziekenhuizen 2021-2023 / 71 Artikel 12.2.3 Bijlage D kunnen pas in werking treden als de werknemer al zijn PLB-uren, opgebouwd in de periode voordat de regeling ingaat, heeft gebruikt.</a:t>
            </a:r>
          </a:p>
          <a:p>
            <a:endParaRPr lang="nl-NL" sz="1200">
              <a:solidFill>
                <a:schemeClr val="dk1"/>
              </a:solidFill>
              <a:effectLst/>
              <a:latin typeface="+mn-lt"/>
              <a:ea typeface="+mn-ea"/>
              <a:cs typeface="+mn-cs"/>
            </a:endParaRPr>
          </a:p>
          <a:p>
            <a:pPr lvl="0"/>
            <a:r>
              <a:rPr lang="nl-NL" sz="1200" b="1">
                <a:solidFill>
                  <a:schemeClr val="dk1"/>
                </a:solidFill>
                <a:effectLst/>
                <a:latin typeface="+mn-lt"/>
                <a:ea typeface="+mn-ea"/>
                <a:cs typeface="+mn-cs"/>
              </a:rPr>
              <a:t>Artikel 12.2.3 Overgangsregeling 45 jaar en ouder</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De overgangsregeling is niet van toepassing indien tussen werkgever en werknemer een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afspraak is gemaakt met betrekking tot de toepassing van de regeling generatiebeleid zoals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opgenomen in bijlage D van deze cao.</a:t>
            </a:r>
          </a:p>
          <a:p>
            <a:endParaRPr lang="nl-NL" sz="1200">
              <a:solidFill>
                <a:schemeClr val="dk1"/>
              </a:solidFill>
              <a:effectLst/>
              <a:latin typeface="+mn-lt"/>
              <a:ea typeface="+mn-ea"/>
              <a:cs typeface="+mn-cs"/>
            </a:endParaRPr>
          </a:p>
          <a:p>
            <a:pPr lvl="0"/>
            <a:r>
              <a:rPr lang="nl-NL" sz="1200" b="1">
                <a:solidFill>
                  <a:schemeClr val="dk1"/>
                </a:solidFill>
                <a:effectLst/>
                <a:latin typeface="+mn-lt"/>
                <a:ea typeface="+mn-ea"/>
                <a:cs typeface="+mn-cs"/>
              </a:rPr>
              <a:t>Bijlage A Statuut Sociaal 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Aandachtsgebied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In aanvulling op het Generatiebeleid als bedoeld in bijlage D ontwikkelen de werkgevers in de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branche ziekenhuizen voor het einde van de looptijd van deze cao generatiebeleid voor elk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van de onderstaande fases. Werkgevers zijn daarbij vrij in hun keuzes van instrumenten. Daarbij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kunnen in de verschillende loopbaanfasen instrumenten als Persoonlijk Levensfasebudget (PLB),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ontziebepalingen voor nachtdiensten vanaf 57 jaar en een veelvoud aan verlofvormen (enerzijds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wettelijke, anderzijds vanuit de cao) worden ingezet. De invulling van het generatiebeleid is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onderdeel van het overleg tussen werkgevers en werknemers op instellingsniveau.</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&lt;&gt;</a:t>
            </a:r>
          </a:p>
          <a:p>
            <a:r>
              <a:rPr lang="nl-NL" sz="1200" i="1">
                <a:solidFill>
                  <a:schemeClr val="dk1"/>
                </a:solidFill>
                <a:effectLst/>
                <a:latin typeface="+mn-lt"/>
                <a:ea typeface="+mn-ea"/>
                <a:cs typeface="+mn-cs"/>
              </a:rPr>
              <a:t>• Loopbaan in fase 60+</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Voor de medewerker in deze fase van de loopbaan zal maatwerk voorop staan.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Wat is nodig aan (bij)scholing, waar wil ik me in verdiepen, waar ligt mijn toegevoegde</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waarde, kan en wil ik mijn huidige werk nog blijven doen, zijn vragen die relevant zijn.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Ook de mogelijkheid van vroegpensioen kan aan bod komen.</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a:t>
            </a:r>
            <a:endParaRPr lang="nl-NL" sz="1200">
              <a:solidFill>
                <a:schemeClr val="dk1"/>
              </a:solidFill>
              <a:effectLst/>
              <a:latin typeface="+mn-lt"/>
              <a:ea typeface="+mn-ea"/>
              <a:cs typeface="+mn-cs"/>
            </a:endParaRPr>
          </a:p>
          <a:p>
            <a:pPr lvl="0"/>
            <a:r>
              <a:rPr lang="nl-NL" sz="1200" b="1">
                <a:solidFill>
                  <a:schemeClr val="dk1"/>
                </a:solidFill>
                <a:effectLst/>
                <a:latin typeface="+mn-lt"/>
                <a:ea typeface="+mn-ea"/>
                <a:cs typeface="+mn-cs"/>
              </a:rPr>
              <a:t>Bijlage D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Cao-partijen hebben een afspraak over generatiebeleid gemaakt. Met ingang van 1 juli 2022 hebben werkgevers in de branche ziekenhuizen verplicht een Regeling Generatiebeleid. De Regeling Generatiebeleid zorgt ervoor dat oudere medewerkers minder kunnen werken en op gezonde wijze de AOW-gerechtigde leeftijd kunnen halen. Door de vacatureruimte die hierdoor ontstaat krijgen jongere medewerkers de kans op een arbeidsovereenkomst conform de Cao Ziekenhuizen en wordt de doorstroom van medewerkers binnen de organisatie bevorderd. Naast het stimuleren van duurzame inzetbaarheid streven cao-partijen met deze afspraak naar een evenwichtige leeftijdspiramide van het personeelsbestand wat het functioneren van de arbeidsmarkt van de branche ten goede komt.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Hiervoor wordt, naast de continue investering in de professionele ontwikkeling en arbeids(markt) fitheid van medewerkers en de inzet van mogelijke andere HR-maatwerkafspraken om het werk in voorkomende gevallen anders in te richten, een Regeling Generatiebeleid verplicht. Hiermee biedt de cao aan zowel medewerker als de werkgever een mogelijkheid om - rekening houdend met de specifieke individuele omstandigheden en lokale wensen - de arbeidsduur aan te passen aan de wensen en behoeften van zowel medewerkers als werkgevers.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Instroom in een Regeling Generatiebeleid is alleen mogelijk vanaf 5 jaar voor het bereiken van de AOW-gerechtigde leeftijd. Instroom is bovendien alleen mogelijk voor werknemers die voorafgaand aan de deelname minimaal 8 jaar aansluitend in dienst zijn geweest bij een werkgever, zoals gedefinieerd in artikel 1.1.1. onder sub a onderdeel 1 van de CAO Ziekenhuizen.</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Gebruik maken van een Regeling Generatiebeleid houdt in dat de medewerker een vrijstelling krijgt van een deel van het aantal overeengekomen uren conform de huidige arbeidsovereenkomst. Hierbij dient ten minste 50% van een voltijd dienstverband te worden gewerkt. De medewerker en werkgever kunnen samen vaststellen wat de optimale ondergrens voor de werkbelasting en de functie van deze medewerker is. Door het terugbrengen van de arbeidsduur worden alle arbeidsvoorwaarden ‘in tijd’ in de cao eveneens teruggebracht naar het gekozen niveau, waarbij de Overgangsregeling PLB en indien van toepassing de bovenwettelijke vakantie-uren komen te vervallen. De uren die op deze manier binnen de organisatie vrijkomen, worden herbezet. Dit leidt tot meer instroom en doorstroom binnen de organisatie.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Om de medewerker en de werkgever te ondersteunen bij het invoeren en gebruik maken van een Regeling Generatiebeleid hebben cao-partijen op centraal niveau een instrument ontwikkeld waarmee op organisatieniveau kan worden berekend wat de financiële en formatieve gevolgen zijn voor de instelling indien een afspraak met medewerker(s) wordt gemaakt. Dit instrument biedt de medewerker eveneens de mogelijkheid om inzicht te krijgen in de financiële gevolgen van zijn keuze om minder uren te gaan te werken. Het instrument is te vinden op de website van de StAZ (</a:t>
            </a:r>
            <a:r>
              <a:rPr lang="nl-NL" sz="1200" i="1" u="sng">
                <a:solidFill>
                  <a:schemeClr val="dk1"/>
                </a:solidFill>
                <a:effectLst/>
                <a:latin typeface="+mn-lt"/>
                <a:ea typeface="+mn-ea"/>
                <a:cs typeface="+mn-cs"/>
                <a:hlinkClick xmlns:r="http://schemas.openxmlformats.org/officeDocument/2006/relationships" r:id=""/>
              </a:rPr>
              <a:t>www.staz.nl</a:t>
            </a:r>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Om tijdens het dienstverband rekening te kunnen houden met vitaliteit en duurzame inzetbaarheid van de medewerker kent de cao een regeling Persoonlijk Levensfase Budget (PLB). Cao-partijen zijn van mening dat de medewerker eerst zijn PLB-uren volledig moet hebben opgemaakt alvorens gebruik te kunnen maken van een Regeling Generatiebeleid. Gedurende de periode dat de medewerker gebruik maakt van een Regeling Generatiebeleid ontvangt hij jaarlijks PLB-uren op basis van artikel 12.2.1.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Om de pensioenopbouw op het niveau van de ‘oude’ omvang van de arbeidsovereenkomst te kunnen houden en zo de medewerker een volwaardig pensioen te kunnen laten opbouwen is afgesproken dat als de medewerker dit wenselijk acht de pensioenopbouw op 100% van zijn oude contract-percentage blijft plaatsvinden. De pensioenpremieverdeling tussen werkgever en medewerker blijft hierbij ongewijzigd.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Cao-partijen zijn overeengekomen dat de Regeling Generatiebeleid méér omvat dan enkel de mogelijkheid tot pensioenopbouw op 100% van het ‘oude’ contract-percentage. Dit betekent dat de regeling niet voldoet aan de inhoudelijke minimumeisen als daarin alleen de pensioenopbouw wordt gecompenseerd.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Cao-partijen vinden het van groot belang dat de werkgevers in de branche ziekenhuizen een Regeling Generatiebeleid invoeren die bijdraagt aan het beoogde doel dat medewerkers tot aan het einde van hun carrière fit en gezond kunnen blijven werken. Om dat belang te onderstrepen geven partijen, richtinggevend, de volgende varianten: </a:t>
            </a:r>
          </a:p>
          <a:p>
            <a:r>
              <a:rPr lang="nl-NL" sz="1200" i="1">
                <a:solidFill>
                  <a:schemeClr val="dk1"/>
                </a:solidFill>
                <a:effectLst/>
                <a:latin typeface="+mn-lt"/>
                <a:ea typeface="+mn-ea"/>
                <a:cs typeface="+mn-cs"/>
              </a:rPr>
              <a:t>• Variant 80%-90%-100%: In deze variant wordt de arbeidsduur met 20% teruggebracht en ontvangt de werknemer een financiële tegemoetkoming van 10% bruto. Alle sociale premies worden op basis van 90% berekend en afgedragen. </a:t>
            </a:r>
          </a:p>
          <a:p>
            <a:r>
              <a:rPr lang="nl-NL" sz="1200" i="1">
                <a:solidFill>
                  <a:schemeClr val="dk1"/>
                </a:solidFill>
                <a:effectLst/>
                <a:latin typeface="+mn-lt"/>
                <a:ea typeface="+mn-ea"/>
                <a:cs typeface="+mn-cs"/>
              </a:rPr>
              <a:t>• Variant 60%-80%-100%: In deze variant wordt de arbeidsduur teruggebracht van 100% naar 60% en ontvangt de werknemer een financiële tegemoetkoming van 20% bruto. Alle sociale premies worden op basis van 80% berekend en afgedragen. </a:t>
            </a:r>
          </a:p>
          <a:p>
            <a:r>
              <a:rPr lang="nl-NL" sz="1200" i="1">
                <a:solidFill>
                  <a:schemeClr val="dk1"/>
                </a:solidFill>
                <a:effectLst/>
                <a:latin typeface="+mn-lt"/>
                <a:ea typeface="+mn-ea"/>
                <a:cs typeface="+mn-cs"/>
              </a:rPr>
              <a:t>• Variant 50%-75%-100%: In deze variant wordt de arbeidsduur teruggebracht van 100% naar 50% en ontvangt de werknemer een financiële tegemoetkoming van 25% bruto. Alle sociale premies worden op basis van 75% berekend en afgedragen.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Doordat de medewerker minder gaat werken zal de formatie, bij gelijkblijvende productie, moeten worden ingevuld door een andere medewerker. De cao-partijen gaan uit van een volledige herbezetting om de werkdruk van de overige medewerkers niet te verhogen. Dit kan door het verhogen van bestaande arbeidsovereenkomsten, het aanbieden van vaste contracten aan tijdelijke medewerkers en door het aantrekken van nieuwe medewerkers.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In het jaarlijkse overleg tussen de regionale vakbondsvertegenwoordigers en de bestuurder wordt de feitelijke en de te verwachten toepassing van het generatiebeleid in de organisatie besproken.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De afspraken rond het Generatiebeleid zoals hierboven afgesproken worden niet doorvertaald naar de Arbeidsvoorwaardenregeling Medisch Specialisten.</a:t>
            </a:r>
          </a:p>
          <a:p>
            <a:pPr marL="0" indent="0"/>
            <a:endParaRPr lang="nl-NL" sz="2000" b="1">
              <a:solidFill>
                <a:schemeClr val="accent1">
                  <a:lumMod val="75000"/>
                </a:schemeClr>
              </a:solidFill>
              <a:latin typeface="+mn-lt"/>
              <a:ea typeface="+mn-ea"/>
              <a:cs typeface="+mn-cs"/>
            </a:endParaRPr>
          </a:p>
        </xdr:txBody>
      </xdr:sp>
      <xdr:pic>
        <xdr:nvPicPr>
          <xdr:cNvPr id="21" name="Afbeelding 6">
            <a:extLst>
              <a:ext uri="{FF2B5EF4-FFF2-40B4-BE49-F238E27FC236}">
                <a16:creationId xmlns:a16="http://schemas.microsoft.com/office/drawing/2014/main" id="{937DE3F4-8F78-4642-AF7E-AD7841D5B3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50800" y="1097491"/>
            <a:ext cx="1372129" cy="685793"/>
          </a:xfrm>
          <a:prstGeom prst="rect">
            <a:avLst/>
          </a:prstGeom>
          <a:noFill/>
          <a:ln>
            <a:solidFill>
              <a:schemeClr val="accent1"/>
            </a:solidFill>
          </a:ln>
        </xdr:spPr>
      </xdr:pic>
      <xdr:sp macro="" textlink="">
        <xdr:nvSpPr>
          <xdr:cNvPr id="3" name="Tekstvak 1">
            <a:extLst>
              <a:ext uri="{FF2B5EF4-FFF2-40B4-BE49-F238E27FC236}">
                <a16:creationId xmlns:a16="http://schemas.microsoft.com/office/drawing/2014/main" id="{7DBE373E-9663-5C2A-EA70-182FD7515106}"/>
              </a:ext>
            </a:extLst>
          </xdr:cNvPr>
          <xdr:cNvSpPr txBox="1">
            <a:spLocks/>
          </xdr:cNvSpPr>
        </xdr:nvSpPr>
        <xdr:spPr>
          <a:xfrm>
            <a:off x="710771" y="990597"/>
            <a:ext cx="13533967" cy="25850853"/>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nl-NL" sz="1800" b="1">
                <a:solidFill>
                  <a:schemeClr val="accent1">
                    <a:lumMod val="75000"/>
                  </a:schemeClr>
                </a:solidFill>
                <a:latin typeface="+mn-lt"/>
                <a:ea typeface="+mn-ea"/>
                <a:cs typeface="+mn-cs"/>
              </a:rPr>
              <a:t>De Regeling Generatiebeleid van de Cao Ziekenhuizen uitgelegd; kort en</a:t>
            </a:r>
            <a:r>
              <a:rPr lang="nl-NL" sz="1800" b="1" baseline="0">
                <a:solidFill>
                  <a:schemeClr val="accent1">
                    <a:lumMod val="75000"/>
                  </a:schemeClr>
                </a:solidFill>
                <a:latin typeface="+mn-lt"/>
                <a:ea typeface="+mn-ea"/>
                <a:cs typeface="+mn-cs"/>
              </a:rPr>
              <a:t> uitgebreid</a:t>
            </a:r>
            <a:endParaRPr lang="nl-NL" sz="1800" b="1">
              <a:solidFill>
                <a:schemeClr val="accent1">
                  <a:lumMod val="75000"/>
                </a:schemeClr>
              </a:solidFill>
              <a:latin typeface="+mn-lt"/>
              <a:ea typeface="+mn-ea"/>
              <a:cs typeface="+mn-cs"/>
            </a:endParaRPr>
          </a:p>
          <a:p>
            <a:endParaRPr lang="nl-NL" sz="1400" b="1">
              <a:solidFill>
                <a:schemeClr val="accent1">
                  <a:lumMod val="75000"/>
                </a:schemeClr>
              </a:solidFill>
              <a:latin typeface="+mn-lt"/>
              <a:ea typeface="+mn-ea"/>
              <a:cs typeface="+mn-cs"/>
            </a:endParaRPr>
          </a:p>
          <a:p>
            <a:r>
              <a:rPr lang="nl-NL" sz="1600" b="1">
                <a:solidFill>
                  <a:schemeClr val="accent1">
                    <a:lumMod val="75000"/>
                  </a:schemeClr>
                </a:solidFill>
                <a:latin typeface="+mn-lt"/>
                <a:ea typeface="+mn-ea"/>
                <a:cs typeface="+mn-cs"/>
              </a:rPr>
              <a:t>1. In het kort</a:t>
            </a:r>
          </a:p>
          <a:p>
            <a:pPr marL="0" indent="0"/>
            <a:r>
              <a:rPr lang="nl-NL" sz="1200" b="0" i="1" u="none" strike="noStrike" baseline="0">
                <a:solidFill>
                  <a:sysClr val="windowText" lastClr="000000"/>
                </a:solidFill>
                <a:effectLst/>
                <a:latin typeface="+mn-lt"/>
                <a:ea typeface="+mn-ea"/>
                <a:cs typeface="+mn-cs"/>
              </a:rPr>
              <a:t>Wat houdt de Regeling Generatiebeleid in?</a:t>
            </a:r>
          </a:p>
          <a:p>
            <a:pPr marL="0" indent="0"/>
            <a:r>
              <a:rPr lang="nl-NL" sz="1200" b="0" i="0" u="none" strike="noStrike" baseline="0">
                <a:solidFill>
                  <a:sysClr val="windowText" lastClr="000000"/>
                </a:solidFill>
                <a:effectLst/>
                <a:latin typeface="+mn-lt"/>
                <a:ea typeface="+mn-ea"/>
                <a:cs typeface="+mn-cs"/>
              </a:rPr>
              <a:t>Gebruikmaken van een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houdt in dat een medewerker een vrijstelling krijgt van een deel van het aantal overeengekomen uren op basis van de huidige arbeidsovereenkomst.  Hierbij dient de medewerker altijd ten minste 50% van een voltijd dienstverband (36 uur) te blijven werken. De medewerker en diens werkgever kunnen samen vaststellen wat de optimale ondergrens voor de werkbelasting en de functie van de medewerker is. Door het terugbrengen van de arbeidsduur worden alle arbeidsvoorwaarden ‘in tijd’ die de cao kent, eveneens teruggebracht naar het gekozen niveau. Als  een medewerker kiest voor een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komt de Overgangsregeling PLB en indien van toepassing, de bovenwettelijke vakantie-uren te vervallen. </a:t>
            </a:r>
          </a:p>
          <a:p>
            <a:pPr marL="0" indent="0"/>
            <a:endParaRPr lang="nl-NL" sz="1200" b="0" i="0" u="none" strike="noStrike" baseline="0">
              <a:solidFill>
                <a:sysClr val="windowText" lastClr="000000"/>
              </a:solidFill>
              <a:effectLst/>
              <a:latin typeface="+mn-lt"/>
              <a:ea typeface="+mn-ea"/>
              <a:cs typeface="+mn-cs"/>
            </a:endParaRPr>
          </a:p>
          <a:p>
            <a:pPr marL="0" indent="0"/>
            <a:r>
              <a:rPr lang="nl-NL" sz="1200" b="0" i="0" u="none" strike="noStrike" baseline="0">
                <a:solidFill>
                  <a:sysClr val="windowText" lastClr="000000"/>
                </a:solidFill>
                <a:effectLst/>
                <a:latin typeface="+mn-lt"/>
                <a:ea typeface="+mn-ea"/>
                <a:cs typeface="+mn-cs"/>
              </a:rPr>
              <a:t>De uren die op deze manier binnen de organisatie vrijkomen, worden herbezet. Dit moet leiden tot meer instroom en doorstroom binnen de organisatie.</a:t>
            </a:r>
            <a:endParaRPr lang="nl-NL" sz="1200" b="1">
              <a:solidFill>
                <a:schemeClr val="accent1">
                  <a:lumMod val="75000"/>
                </a:schemeClr>
              </a:solidFill>
              <a:latin typeface="+mn-lt"/>
              <a:ea typeface="+mn-ea"/>
              <a:cs typeface="+mn-cs"/>
            </a:endParaRPr>
          </a:p>
          <a:p>
            <a:endParaRPr lang="nl-NL" sz="1400" b="1">
              <a:solidFill>
                <a:schemeClr val="accent1">
                  <a:lumMod val="75000"/>
                </a:schemeClr>
              </a:solidFill>
              <a:latin typeface="+mn-lt"/>
              <a:ea typeface="+mn-ea"/>
              <a:cs typeface="+mn-cs"/>
            </a:endParaRPr>
          </a:p>
          <a:p>
            <a:pPr marL="0" indent="0"/>
            <a:r>
              <a:rPr lang="nl-NL" sz="1400" b="0" i="1">
                <a:solidFill>
                  <a:schemeClr val="accent1">
                    <a:lumMod val="75000"/>
                  </a:schemeClr>
                </a:solidFill>
                <a:latin typeface="+mn-lt"/>
                <a:ea typeface="+mn-ea"/>
                <a:cs typeface="+mn-cs"/>
              </a:rPr>
              <a:t>Samenhang met de PLB-regeling</a:t>
            </a:r>
          </a:p>
          <a:p>
            <a:r>
              <a:rPr lang="nl-NL" sz="1200" b="0" i="0" u="none" strike="noStrike" baseline="0">
                <a:solidFill>
                  <a:sysClr val="windowText" lastClr="000000"/>
                </a:solidFill>
                <a:effectLst/>
                <a:latin typeface="+mn-lt"/>
                <a:ea typeface="+mn-ea"/>
                <a:cs typeface="+mn-cs"/>
              </a:rPr>
              <a:t>Om tijdens het dienstverband rekening te kunnen houden met vitaliteit en duurzame inzetbaarheid van de medewerker kent de cao  de regeling Persoonlijk Levensfase Budget (PLB). Cao-partijen zijn van mening dat de medewerker eerst haar of zijn opgebouwde PLB-uren moet hebben opgemaakt alvorens gebruik te kunnen maken van een </a:t>
            </a:r>
            <a:r>
              <a:rPr lang="nl-NL" sz="1200" b="0" i="1" u="none" strike="noStrike" baseline="0">
                <a:solidFill>
                  <a:sysClr val="windowText" lastClr="000000"/>
                </a:solidFill>
                <a:effectLst/>
                <a:latin typeface="+mn-lt"/>
                <a:ea typeface="+mn-ea"/>
                <a:cs typeface="+mn-cs"/>
              </a:rPr>
              <a:t>Regeling Generatiebeleid</a:t>
            </a:r>
            <a:r>
              <a:rPr lang="nl-NL" sz="1200" b="0" i="0" u="none" strike="noStrike" baseline="0">
                <a:solidFill>
                  <a:sysClr val="windowText" lastClr="000000"/>
                </a:solidFill>
                <a:effectLst/>
                <a:latin typeface="+mn-lt"/>
                <a:ea typeface="+mn-ea"/>
                <a:cs typeface="+mn-cs"/>
              </a:rPr>
              <a:t>. Gedurende de periode dat de medewerker gebruik maakt van een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ontvangt zij of hij jaarlijks PLB-uren op basis van artikel 12.2.1 (57 uur bij een voltijdsdienst verband). De opame van de PLB-uren vindt plaats met inachtneming van de afspraken die hierover in de cao zijn opgenomen (artikel 12.2.2).</a:t>
            </a:r>
          </a:p>
          <a:p>
            <a:pPr marL="0" marR="0" indent="0" defTabSz="914400" eaLnBrk="1" fontAlgn="auto" latinLnBrk="0" hangingPunct="1">
              <a:lnSpc>
                <a:spcPct val="100000"/>
              </a:lnSpc>
              <a:spcBef>
                <a:spcPts val="0"/>
              </a:spcBef>
              <a:spcAft>
                <a:spcPts val="0"/>
              </a:spcAft>
              <a:buClrTx/>
              <a:buSzTx/>
              <a:buFontTx/>
              <a:buNone/>
              <a:tabLst/>
              <a:defRPr/>
            </a:pPr>
            <a:endParaRPr lang="nl-NL" sz="12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Pensioenopbouw</a:t>
            </a:r>
          </a:p>
          <a:p>
            <a:pPr marL="0" marR="0" indent="0" defTabSz="914400" eaLnBrk="1" fontAlgn="auto" latinLnBrk="0" hangingPunct="1">
              <a:lnSpc>
                <a:spcPct val="100000"/>
              </a:lnSpc>
              <a:spcBef>
                <a:spcPts val="0"/>
              </a:spcBef>
              <a:spcAft>
                <a:spcPts val="0"/>
              </a:spcAft>
              <a:buClrTx/>
              <a:buSzTx/>
              <a:buFontTx/>
              <a:buNone/>
              <a:tabLst/>
              <a:defRPr/>
            </a:pPr>
            <a:r>
              <a:rPr lang="nl-NL" sz="1200" b="0" i="0" u="none" strike="noStrike" baseline="0">
                <a:solidFill>
                  <a:sysClr val="windowText" lastClr="000000"/>
                </a:solidFill>
                <a:effectLst/>
                <a:latin typeface="+mn-lt"/>
                <a:ea typeface="+mn-ea"/>
                <a:cs typeface="+mn-cs"/>
              </a:rPr>
              <a:t>Om de pensioenopbouw op het niveau van de ‘oude’ omvang van de arbeidsovereenkomst te kunnen houden en zo de medewerker een volwaardig pensioen te kunnen laten opbouwen, is afgesproken dat de pensioenopbouw op 100% van zijn of haar oude contractpercentage blijft plaatsvinden. Dit tenzij de medewerker kiest voor een lagere pensioenopbouw. Kortom, de pensioenopbouw loopt in beginsel ongewijzigd door. De pensioenpremieverdeling tussen de werkgever en de medewerker blijft hierbij ongewijzigd (ieder 50%). Cao-partijen zijn overeengekomen dat de </a:t>
            </a:r>
            <a:r>
              <a:rPr lang="nl-NL" sz="1200" b="0" i="1" u="none" strike="noStrike" baseline="0">
                <a:solidFill>
                  <a:sysClr val="windowText" lastClr="000000"/>
                </a:solidFill>
                <a:effectLst/>
                <a:latin typeface="+mn-lt"/>
                <a:ea typeface="+mn-ea"/>
                <a:cs typeface="+mn-cs"/>
              </a:rPr>
              <a:t>Regeling Generatiebeleid </a:t>
            </a:r>
            <a:r>
              <a:rPr lang="nl-NL" sz="1200" b="0" i="0" u="none" strike="noStrike" baseline="0">
                <a:solidFill>
                  <a:sysClr val="windowText" lastClr="000000"/>
                </a:solidFill>
                <a:effectLst/>
                <a:latin typeface="+mn-lt"/>
                <a:ea typeface="+mn-ea"/>
                <a:cs typeface="+mn-cs"/>
              </a:rPr>
              <a:t>méér omvat dan enkel de mogelijkheid tot pensioenopbouw op 100% van het ‘oude’ contract-percentage. Dit betekent dat een  regeling niet voldoet aan de inhoudelijke minimumeisen als daarin alleen de pensioenopbouw wordt gecompenseerd.</a:t>
            </a:r>
          </a:p>
          <a:p>
            <a:endParaRPr lang="nl-NL"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Generatiebeleid samengevat </a:t>
            </a:r>
          </a:p>
          <a:p>
            <a:r>
              <a:rPr lang="nl-NL" sz="1400"/>
              <a:t>1. </a:t>
            </a:r>
            <a:r>
              <a:rPr lang="nl-NL" sz="1200"/>
              <a:t>Werkgever en medewerker kunnen afspraken maken om de arbeidsduur aan te passen aan de wensen en behoeften van zowel medewerker als de instelling. </a:t>
            </a:r>
          </a:p>
          <a:p>
            <a:r>
              <a:rPr lang="nl-NL" sz="1200"/>
              <a:t>2. Een </a:t>
            </a:r>
            <a:r>
              <a:rPr lang="nl-NL" sz="1200" i="1"/>
              <a:t>Regeling Generatiebeleid </a:t>
            </a:r>
            <a:r>
              <a:rPr lang="nl-NL" sz="1200"/>
              <a:t>staat open voor medewerkers vanaf 5 jaar voor het bereiken van de pensioengerechtigde leeftijd. </a:t>
            </a:r>
          </a:p>
          <a:p>
            <a:r>
              <a:rPr lang="nl-NL" sz="1200"/>
              <a:t>3. Instroom in een </a:t>
            </a:r>
            <a:r>
              <a:rPr lang="nl-NL" sz="1200" i="1"/>
              <a:t>Regeling Generatiebeleid </a:t>
            </a:r>
            <a:r>
              <a:rPr lang="nl-NL" sz="1200"/>
              <a:t>is alleen mogelijk voor medewerkers die voorafgaand aan de deelname minimaal 8 jaar aansluitend in dienst zijn geweest bij een werkgever, zoals gedefinieerd in artikel 1.1.1. onder sub a onderdeel 1 van de Cao Ziekenhuizen. </a:t>
            </a:r>
          </a:p>
          <a:p>
            <a:r>
              <a:rPr lang="nl-NL" sz="1200"/>
              <a:t>4. In het jaarlijkse overleg tussen de bestuurder en de regionale vakbondsvertegenwoordigers wordt de feitelijke en de te verwachten toepassing van een </a:t>
            </a:r>
            <a:r>
              <a:rPr lang="nl-NL" sz="1200" i="1"/>
              <a:t>Regeling Generatiebeleid </a:t>
            </a:r>
            <a:r>
              <a:rPr lang="nl-NL" sz="1200"/>
              <a:t>in de organisatie besproken. </a:t>
            </a:r>
          </a:p>
          <a:p>
            <a:r>
              <a:rPr lang="nl-NL" sz="1200"/>
              <a:t>5. De medewerker die gebruik maakt van een </a:t>
            </a:r>
            <a:r>
              <a:rPr lang="nl-NL" sz="1200" i="1"/>
              <a:t>Regeling Generatiebeleid </a:t>
            </a:r>
            <a:r>
              <a:rPr lang="nl-NL" sz="1200"/>
              <a:t>krijgt een vrijstelling van een deel van het aantal overeengekomen uren conform de huidige arbeidsovereenkomst. Werkgever en medewerker stellen de omvang van de vrijstelling in overleg vast, waarbij het aantal werkuren minimaal gemiddeld 18 uur (50% van een voltijd dienstverband) bedraagt. Door het terugbrengen van de arbeidsduur wordt de opbouw van alle arbeidsvoorwaarden ‘in tijd’, zoals vakantie en PLB uren, eveneens teruggebracht naar het gekozen niveau. </a:t>
            </a:r>
          </a:p>
          <a:p>
            <a:r>
              <a:rPr lang="nl-NL" sz="1200"/>
              <a:t>6. De uren die op deze manier binnen de organisatie vrijkomen worden herbezet, of de productie wordt aangepast, zodat er geen sprake is van werkdrukverhoging bij de</a:t>
            </a:r>
            <a:r>
              <a:rPr lang="nl-NL" sz="1200" baseline="0"/>
              <a:t> medewerker</a:t>
            </a:r>
            <a:r>
              <a:rPr lang="nl-NL" sz="1200"/>
              <a:t> die gebruik maakt van de instellingsregeling Generatiebeleid of bij andere medewerkers. </a:t>
            </a:r>
          </a:p>
          <a:p>
            <a:r>
              <a:rPr lang="nl-NL" sz="1200"/>
              <a:t>7. De medewerker dient, alvorens gebruik te kunnen maken van een </a:t>
            </a:r>
            <a:r>
              <a:rPr lang="nl-NL" sz="1200" i="1"/>
              <a:t>Regeling Generatiebeleid</a:t>
            </a:r>
            <a:r>
              <a:rPr lang="nl-NL" sz="1200"/>
              <a:t>, eerst zijn PLB-uren volledig te hebben opgemaakt. Gedurende de periode dat de werknemer gebruik maakt van de regeling ontvangt hij jaarlijks 57 PLB-uren op basis van een 100% dienstverband. De extra uren die waren toegekend in de overgangsregeling (artikel 12.2.3) komen te vervallen. </a:t>
            </a:r>
          </a:p>
          <a:p>
            <a:r>
              <a:rPr lang="nl-NL" sz="1200"/>
              <a:t>8. Hoofdregel is dat tijdens de deelname aan een </a:t>
            </a:r>
            <a:r>
              <a:rPr lang="nl-NL" sz="1200" i="1"/>
              <a:t>Regeling Generatiebeleid</a:t>
            </a:r>
            <a:r>
              <a:rPr lang="nl-NL" sz="1200"/>
              <a:t>, de pensioenopbouw op 100% van het oorspronkelijke contractsomvang wordt voortgezet. De medewerker mag ook kiezen voor een lagere pensioenopbouw, met als ondergrens het niveau waarop hij wordt uitbetaald. De pensioenpremieverdeling tussen werkgever en de medewerker blijft 50%-50%. </a:t>
            </a:r>
          </a:p>
          <a:p>
            <a:r>
              <a:rPr lang="nl-NL" sz="1200"/>
              <a:t>9. Gebruik</a:t>
            </a:r>
            <a:r>
              <a:rPr lang="nl-NL" sz="1200" baseline="0"/>
              <a:t> maken van de </a:t>
            </a:r>
            <a:r>
              <a:rPr lang="nl-NL" sz="1200" i="1" baseline="0"/>
              <a:t>Regeling Zwareberoepen </a:t>
            </a:r>
            <a:r>
              <a:rPr lang="nl-NL" sz="1200" baseline="0"/>
              <a:t>betekent dat door de medewerker geen gebruik kan worden gemaakt van de </a:t>
            </a:r>
            <a:r>
              <a:rPr lang="nl-NL" sz="1200" i="1" baseline="0"/>
              <a:t>Regeling Generatiebeleid</a:t>
            </a:r>
            <a:r>
              <a:rPr lang="nl-NL" sz="1200" baseline="0"/>
              <a:t>. E</a:t>
            </a:r>
            <a:r>
              <a:rPr lang="nl-NL" sz="1200"/>
              <a:t>en uitzondering geldt voor medewerkers die voor 20 januari 2022 al deelnamen aan een </a:t>
            </a:r>
            <a:r>
              <a:rPr lang="nl-NL" sz="1200" i="1"/>
              <a:t>Regeling Generatiebeleid</a:t>
            </a:r>
            <a:r>
              <a:rPr lang="nl-NL" sz="1200"/>
              <a:t>.</a:t>
            </a:r>
          </a:p>
          <a:p>
            <a:endParaRPr lang="nl-NL" sz="1400" b="1" i="0" u="sng" strike="noStrike" baseline="0">
              <a:solidFill>
                <a:srgbClr val="FF0000"/>
              </a:solidFill>
              <a:effectLst/>
              <a:latin typeface="+mn-lt"/>
              <a:ea typeface="+mn-ea"/>
              <a:cs typeface="+mn-cs"/>
            </a:endParaRPr>
          </a:p>
          <a:p>
            <a:pPr marL="0" indent="0"/>
            <a:r>
              <a:rPr lang="nl-NL" sz="1600" b="1">
                <a:solidFill>
                  <a:schemeClr val="accent1">
                    <a:lumMod val="75000"/>
                  </a:schemeClr>
                </a:solidFill>
                <a:latin typeface="+mn-lt"/>
                <a:ea typeface="+mn-ea"/>
                <a:cs typeface="+mn-cs"/>
              </a:rPr>
              <a:t>2. Uitgebreid:  alle afspraken in de Cao Ziekenhuizen over de Regeling Generatiebeleid en het Generatiebeleid voor de fase 60+</a:t>
            </a:r>
          </a:p>
          <a:p>
            <a:pPr marL="0" lvl="0" indent="0"/>
            <a:r>
              <a:rPr lang="nl-NL" sz="1200">
                <a:solidFill>
                  <a:schemeClr val="dk1"/>
                </a:solidFill>
                <a:latin typeface="+mn-lt"/>
                <a:ea typeface="+mn-ea"/>
                <a:cs typeface="+mn-cs"/>
              </a:rPr>
              <a:t>In de Cao Ziekenhuizen zijn de afspraken over de Regeling</a:t>
            </a:r>
            <a:r>
              <a:rPr lang="nl-NL" sz="1200" baseline="0">
                <a:solidFill>
                  <a:schemeClr val="dk1"/>
                </a:solidFill>
                <a:latin typeface="+mn-lt"/>
                <a:ea typeface="+mn-ea"/>
                <a:cs typeface="+mn-cs"/>
              </a:rPr>
              <a:t> Generatiebeleid vastgelegd in Bijlage D. Maar ook op andere plekken in de cao vind je informatie en bepalingen over de regeling, over het Generatiebeleid in brede zin en overige afspraken die verband houden met deze regeling. Hieronder tref je de betreffende teksten en artikelen aan.</a:t>
            </a:r>
            <a:endParaRPr lang="nl-NL" sz="1200" b="1">
              <a:solidFill>
                <a:schemeClr val="dk1"/>
              </a:solidFill>
              <a:effectLst/>
              <a:latin typeface="+mn-lt"/>
              <a:ea typeface="+mn-ea"/>
              <a:cs typeface="+mn-cs"/>
            </a:endParaRPr>
          </a:p>
          <a:p>
            <a:pPr lvl="0"/>
            <a:endParaRPr lang="nl-NL" sz="1200" b="1">
              <a:solidFill>
                <a:schemeClr val="dk1"/>
              </a:solidFill>
              <a:effectLst/>
              <a:latin typeface="+mn-lt"/>
              <a:ea typeface="+mn-ea"/>
              <a:cs typeface="+mn-cs"/>
            </a:endParaRPr>
          </a:p>
          <a:p>
            <a:pPr lvl="0"/>
            <a:r>
              <a:rPr lang="nl-NL" sz="1200" b="1">
                <a:solidFill>
                  <a:schemeClr val="dk1"/>
                </a:solidFill>
                <a:effectLst/>
                <a:latin typeface="+mn-lt"/>
                <a:ea typeface="+mn-ea"/>
                <a:cs typeface="+mn-cs"/>
              </a:rPr>
              <a:t>Preambule Afspraken uit het onderhandelaarsakkoord van</a:t>
            </a:r>
            <a:r>
              <a:rPr lang="nl-NL" sz="1200" b="1" baseline="0">
                <a:solidFill>
                  <a:schemeClr val="dk1"/>
                </a:solidFill>
                <a:effectLst/>
                <a:latin typeface="+mn-lt"/>
                <a:ea typeface="+mn-ea"/>
                <a:cs typeface="+mn-cs"/>
              </a:rPr>
              <a:t> 20 januari 2022</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B.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Generatiebeleid zoals opgenomen in Bijlage D van de CAO Ziekenhuizen 2019-2021 (specifiek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ouderenbeleid), wordt verplicht ingevoerd met ingang van 1 juli 2022. Bijlage D van de CAO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Ziekenhuizen 2019-2021 wordt in die zin aangepast, dat daarin het verplichte karakter van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Generatiebeleid wordt opgenomen. De inhoud van deze bijlage wordt gehandhaafd voor zover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deze niet in strijd is met het volgende:</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instroom in de regeling is alleen mogelijk vanaf 5 jaar voor het bereiken van de AOW-gerechtigde leeftijd (de tekst op pagina 95 van de cao en punt 2 van Generatiebeleid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samengevat wordt overeenkomstig aangepast);</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instroom is alleen mogelijk voor medewerkers die voorafgaand aan de deelname minimaal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8 jaar aansluitend in dienst zijn bij een werkgever, zoals gedefinieerd in de CAO</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Ziekenhuizen in art. 1.1.1 onder sub a onderdeel 1.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Partijen spreken daarnaast -in aanvulling op het bovenstaande- af dat de werkgevers in de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branche ziekenhuizen voor het einde van de looptijd van deze cao generatiebeleid ontwikkelen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voor elk van de onderstaande fases. Werkgevers zijn daarbij vrij in hun keuzes van instrumenten.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Daarbij kunnen in de verschillende loopbaanfasen de hiervóór genoemde instrumenten worden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ingezet. De invulling van het generatiebeleid is onderdeel van het overleg tussen werkgevers en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werknemers op instellingsniveau.</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a:t>
            </a:r>
            <a:endParaRPr lang="nl-NL" sz="1200">
              <a:solidFill>
                <a:schemeClr val="dk1"/>
              </a:solidFill>
              <a:effectLst/>
              <a:latin typeface="+mn-lt"/>
              <a:ea typeface="+mn-ea"/>
              <a:cs typeface="+mn-cs"/>
            </a:endParaRPr>
          </a:p>
          <a:p>
            <a:r>
              <a:rPr lang="nl-NL" sz="1200" b="1" i="1">
                <a:solidFill>
                  <a:schemeClr val="dk1"/>
                </a:solidFill>
                <a:effectLst/>
                <a:latin typeface="+mn-lt"/>
                <a:ea typeface="+mn-ea"/>
                <a:cs typeface="+mn-cs"/>
              </a:rPr>
              <a:t>• Loopbaan in fase 60+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Voor de medewerker in deze fase van de loopbaan zal maatwerk voorop staan. Wat is nodig aan (bij)scholing, waar wil ik me in verdiepen, waar ligt mijn toegevoegde waarde, kan en wil ik mijn huidige werk nog blijven doen, zijn vragen die relevant zijn. Ook de mogelijkheid van vroegpensioen kan aan bod komen. Het bestaande Generatiebeleid opgenomen in de cao 2019-2021, is onderdeel van de nieuwe afspraken over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a:t>
            </a:r>
            <a:endParaRPr lang="nl-NL" sz="1200">
              <a:solidFill>
                <a:schemeClr val="dk1"/>
              </a:solidFill>
              <a:effectLst/>
              <a:latin typeface="+mn-lt"/>
              <a:ea typeface="+mn-ea"/>
              <a:cs typeface="+mn-cs"/>
            </a:endParaRPr>
          </a:p>
          <a:p>
            <a:r>
              <a:rPr lang="nl-NL" sz="1200">
                <a:solidFill>
                  <a:schemeClr val="dk1"/>
                </a:solidFill>
                <a:effectLst/>
                <a:latin typeface="+mn-lt"/>
                <a:ea typeface="+mn-ea"/>
                <a:cs typeface="+mn-cs"/>
              </a:rPr>
              <a:t>Medewerkers die gebruik maken van de Zware beroepenregeling komen in beginsel niet in aanmerking voor faciliteiten op basis van de Instellingsregeling Generatiebeleid voor de fase 60+;</a:t>
            </a:r>
          </a:p>
          <a:p>
            <a:pPr lvl="0"/>
            <a:endParaRPr lang="nl-NL" sz="1200" b="1">
              <a:solidFill>
                <a:schemeClr val="dk1"/>
              </a:solidFill>
              <a:effectLst/>
              <a:latin typeface="+mn-lt"/>
              <a:ea typeface="+mn-ea"/>
              <a:cs typeface="+mn-cs"/>
            </a:endParaRPr>
          </a:p>
          <a:p>
            <a:pPr lvl="0"/>
            <a:r>
              <a:rPr lang="nl-NL" sz="1200" b="1">
                <a:solidFill>
                  <a:schemeClr val="dk1"/>
                </a:solidFill>
                <a:effectLst/>
                <a:latin typeface="+mn-lt"/>
                <a:ea typeface="+mn-ea"/>
                <a:cs typeface="+mn-cs"/>
              </a:rPr>
              <a:t>Artikel 12.2.2 Uitgangspunten Persoonlijk levensfasebudget</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Het werknemersplan kan op verzoek van de werknemer de volgende elementen bevatten: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Uitbetaling van de jaarlijkse opbouw van PLB-uren. Van een verplichting tot uitbetaling kan geen sprake zijn.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De inzet van PLB-uren ten behoeve van employabilitygerichte scholing en scholing die bijdraagt aan ‘van werk naar werk-trajecten’.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De wens gebruik te maken van het generatiebeleid zoals opgenomen in Bijlage D van deze cao. Afspraken over het toepassen van het generatiebeleid zoals opgenomen in CAO Ziekenhuizen 2021-2023 / 71 Artikel 12.2.3 Bijlage D kunnen pas in werking treden als de werknemer al zijn PLB-uren, opgebouwd in de periode voordat de regeling ingaat, heeft gebruikt.</a:t>
            </a:r>
          </a:p>
          <a:p>
            <a:endParaRPr lang="nl-NL" sz="1200">
              <a:solidFill>
                <a:schemeClr val="dk1"/>
              </a:solidFill>
              <a:effectLst/>
              <a:latin typeface="+mn-lt"/>
              <a:ea typeface="+mn-ea"/>
              <a:cs typeface="+mn-cs"/>
            </a:endParaRPr>
          </a:p>
          <a:p>
            <a:pPr lvl="0"/>
            <a:r>
              <a:rPr lang="nl-NL" sz="1200" b="1">
                <a:solidFill>
                  <a:schemeClr val="dk1"/>
                </a:solidFill>
                <a:effectLst/>
                <a:latin typeface="+mn-lt"/>
                <a:ea typeface="+mn-ea"/>
                <a:cs typeface="+mn-cs"/>
              </a:rPr>
              <a:t>Artikel 12.2.3 Overgangsregeling 45 jaar en ouder</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De overgangsregeling is niet van toepassing indien tussen werkgever en werknemer een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afspraak is gemaakt met betrekking tot de toepassing van de regeling generatiebeleid zoals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opgenomen in bijlage D van deze cao.</a:t>
            </a:r>
          </a:p>
          <a:p>
            <a:endParaRPr lang="nl-NL" sz="1200">
              <a:solidFill>
                <a:schemeClr val="dk1"/>
              </a:solidFill>
              <a:effectLst/>
              <a:latin typeface="+mn-lt"/>
              <a:ea typeface="+mn-ea"/>
              <a:cs typeface="+mn-cs"/>
            </a:endParaRPr>
          </a:p>
          <a:p>
            <a:pPr lvl="0"/>
            <a:r>
              <a:rPr lang="nl-NL" sz="1200" b="1">
                <a:solidFill>
                  <a:schemeClr val="dk1"/>
                </a:solidFill>
                <a:effectLst/>
                <a:latin typeface="+mn-lt"/>
                <a:ea typeface="+mn-ea"/>
                <a:cs typeface="+mn-cs"/>
              </a:rPr>
              <a:t>Bijlage A Statuut Sociaal 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Aandachtsgebied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In aanvulling op het Generatiebeleid als bedoeld in bijlage D ontwikkelen de werkgevers in de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branche ziekenhuizen voor het einde van de looptijd van deze cao generatiebeleid voor elk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van de onderstaande fases. Werkgevers zijn daarbij vrij in hun keuzes van instrumenten. Daarbij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kunnen in de verschillende loopbaanfasen instrumenten als Persoonlijk Levensfasebudget (PLB),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ontziebepalingen voor nachtdiensten vanaf 57 jaar en een veelvoud aan verlofvormen (enerzijds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wettelijke, anderzijds vanuit de cao) worden ingezet. De invulling van het generatiebeleid is </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onderdeel van het overleg tussen werkgevers en werknemers op instellingsniveau.</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&lt;&gt;</a:t>
            </a:r>
          </a:p>
          <a:p>
            <a:r>
              <a:rPr lang="nl-NL" sz="1200" i="1">
                <a:solidFill>
                  <a:schemeClr val="dk1"/>
                </a:solidFill>
                <a:effectLst/>
                <a:latin typeface="+mn-lt"/>
                <a:ea typeface="+mn-ea"/>
                <a:cs typeface="+mn-cs"/>
              </a:rPr>
              <a:t>• Loopbaan in fase 60+</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Voor de medewerker in deze fase van de loopbaan zal maatwerk voorop staan.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Wat is nodig aan (bij)scholing, waar wil ik me in verdiepen, waar ligt mijn toegevoegde</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waarde, kan en wil ik mijn huidige werk nog blijven doen, zijn vragen die relevant zijn. </a:t>
            </a:r>
            <a:r>
              <a:rPr lang="nl-NL" sz="1200" i="0" baseline="0">
                <a:solidFill>
                  <a:schemeClr val="dk1"/>
                </a:solidFill>
                <a:effectLst/>
                <a:latin typeface="+mn-lt"/>
                <a:ea typeface="+mn-ea"/>
                <a:cs typeface="+mn-cs"/>
              </a:rPr>
              <a:t> </a:t>
            </a:r>
            <a:r>
              <a:rPr lang="nl-NL" sz="1200" i="1">
                <a:solidFill>
                  <a:schemeClr val="dk1"/>
                </a:solidFill>
                <a:effectLst/>
                <a:latin typeface="+mn-lt"/>
                <a:ea typeface="+mn-ea"/>
                <a:cs typeface="+mn-cs"/>
              </a:rPr>
              <a:t>Ook de mogelijkheid van vroegpensioen kan aan bod komen.</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 </a:t>
            </a:r>
            <a:endParaRPr lang="nl-NL" sz="1200">
              <a:solidFill>
                <a:schemeClr val="dk1"/>
              </a:solidFill>
              <a:effectLst/>
              <a:latin typeface="+mn-lt"/>
              <a:ea typeface="+mn-ea"/>
              <a:cs typeface="+mn-cs"/>
            </a:endParaRPr>
          </a:p>
          <a:p>
            <a:pPr lvl="0"/>
            <a:r>
              <a:rPr lang="nl-NL" sz="1200" b="1">
                <a:solidFill>
                  <a:schemeClr val="dk1"/>
                </a:solidFill>
                <a:effectLst/>
                <a:latin typeface="+mn-lt"/>
                <a:ea typeface="+mn-ea"/>
                <a:cs typeface="+mn-cs"/>
              </a:rPr>
              <a:t>Bijlage D Generatiebeleid</a:t>
            </a:r>
            <a:endParaRPr lang="nl-NL" sz="1200">
              <a:solidFill>
                <a:schemeClr val="dk1"/>
              </a:solidFill>
              <a:effectLst/>
              <a:latin typeface="+mn-lt"/>
              <a:ea typeface="+mn-ea"/>
              <a:cs typeface="+mn-cs"/>
            </a:endParaRPr>
          </a:p>
          <a:p>
            <a:r>
              <a:rPr lang="nl-NL" sz="1200" i="1">
                <a:solidFill>
                  <a:schemeClr val="dk1"/>
                </a:solidFill>
                <a:effectLst/>
                <a:latin typeface="+mn-lt"/>
                <a:ea typeface="+mn-ea"/>
                <a:cs typeface="+mn-cs"/>
              </a:rPr>
              <a:t>Cao-partijen hebben een afspraak over generatiebeleid gemaakt. Met ingang van 1 juli 2022 hebben werkgevers in de branche ziekenhuizen verplicht een Regeling Generatiebeleid. De Regeling Generatiebeleid zorgt ervoor dat oudere medewerkers minder kunnen werken en op gezonde wijze de AOW-gerechtigde leeftijd kunnen halen. Door de vacatureruimte die hierdoor ontstaat krijgen jongere medewerkers de kans op een arbeidsovereenkomst conform de Cao Ziekenhuizen en wordt de doorstroom van medewerkers binnen de organisatie bevorderd. Naast het stimuleren van duurzame inzetbaarheid streven cao-partijen met deze afspraak naar een evenwichtige leeftijdspiramide van het personeelsbestand wat het functioneren van de arbeidsmarkt van de branche ten goede komt.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Hiervoor wordt, naast de continue investering in de professionele ontwikkeling en arbeids(markt) fitheid van medewerkers en de inzet van mogelijke andere HR-maatwerkafspraken om het werk in voorkomende gevallen anders in te richten, een Regeling Generatiebeleid verplicht. Hiermee biedt de cao aan zowel medewerker als de werkgever een mogelijkheid om - rekening houdend met de specifieke individuele omstandigheden en lokale wensen - de arbeidsduur aan te passen aan de wensen en behoeften van zowel medewerkers als werkgevers.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Instroom in een Regeling Generatiebeleid is alleen mogelijk vanaf 5 jaar voor het bereiken van de AOW-gerechtigde leeftijd. Instroom is bovendien alleen mogelijk voor werknemers die voorafgaand aan de deelname minimaal 8 jaar aansluitend in dienst zijn geweest bij een werkgever, zoals gedefinieerd in artikel 1.1.1. onder sub a onderdeel 1 van de CAO Ziekenhuizen.</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Gebruik maken van een Regeling Generatiebeleid houdt in dat de medewerker een vrijstelling krijgt van een deel van het aantal overeengekomen uren conform de huidige arbeidsovereenkomst. Hierbij dient ten minste 50% van een voltijd dienstverband te worden gewerkt. De medewerker en werkgever kunnen samen vaststellen wat de optimale ondergrens voor de werkbelasting en de functie van deze medewerker is. Door het terugbrengen van de arbeidsduur worden alle arbeidsvoorwaarden ‘in tijd’ in de cao eveneens teruggebracht naar het gekozen niveau, waarbij de Overgangsregeling PLB en indien van toepassing de bovenwettelijke vakantie-uren komen te vervallen. De uren die op deze manier binnen de organisatie vrijkomen, worden herbezet. Dit leidt tot meer instroom en doorstroom binnen de organisatie.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Om de medewerker en de werkgever te ondersteunen bij het invoeren en gebruik maken van een Regeling Generatiebeleid hebben cao-partijen op centraal niveau een instrument ontwikkeld waarmee op organisatieniveau kan worden berekend wat de financiële en formatieve gevolgen zijn voor de instelling indien een afspraak met medewerker(s) wordt gemaakt. Dit instrument biedt de medewerker eveneens de mogelijkheid om inzicht te krijgen in de financiële gevolgen van zijn keuze om minder uren te gaan te werken. Het instrument is te vinden op de website van de StAZ (</a:t>
            </a:r>
            <a:r>
              <a:rPr lang="nl-NL" sz="1200" i="1" u="sng">
                <a:solidFill>
                  <a:schemeClr val="dk1"/>
                </a:solidFill>
                <a:effectLst/>
                <a:latin typeface="+mn-lt"/>
                <a:ea typeface="+mn-ea"/>
                <a:cs typeface="+mn-cs"/>
                <a:hlinkClick xmlns:r="http://schemas.openxmlformats.org/officeDocument/2006/relationships" r:id=""/>
              </a:rPr>
              <a:t>www.staz.nl</a:t>
            </a:r>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Om tijdens het dienstverband rekening te kunnen houden met vitaliteit en duurzame inzetbaarheid van de medewerker kent de cao een regeling Persoonlijk Levensfase Budget (PLB). Cao-partijen zijn van mening dat de medewerker eerst zijn PLB-uren volledig moet hebben opgemaakt alvorens gebruik te kunnen maken van een Regeling Generatiebeleid. Gedurende de periode dat de medewerker gebruik maakt van een Regeling Generatiebeleid ontvangt hij jaarlijks PLB-uren op basis van artikel 12.2.1.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Om de pensioenopbouw op het niveau van de ‘oude’ omvang van de arbeidsovereenkomst te kunnen houden en zo de medewerker een volwaardig pensioen te kunnen laten opbouwen is afgesproken dat als de medewerker dit wenselijk acht de pensioenopbouw op 100% van zijn oude contract-percentage blijft plaatsvinden. De pensioenpremieverdeling tussen werkgever en medewerker blijft hierbij ongewijzigd.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Cao-partijen zijn overeengekomen dat de Regeling Generatiebeleid méér omvat dan enkel de mogelijkheid tot pensioenopbouw op 100% van het ‘oude’ contract-percentage. Dit betekent dat de regeling niet voldoet aan de inhoudelijke minimumeisen als daarin alleen de pensioenopbouw wordt gecompenseerd.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Cao-partijen vinden het van groot belang dat de werkgevers in de branche ziekenhuizen een Regeling Generatiebeleid invoeren die bijdraagt aan het beoogde doel dat medewerkers tot aan het einde van hun carrière fit en gezond kunnen blijven werken. Om dat belang te onderstrepen geven partijen, richtinggevend, de volgende varianten: </a:t>
            </a:r>
          </a:p>
          <a:p>
            <a:r>
              <a:rPr lang="nl-NL" sz="1200" i="1">
                <a:solidFill>
                  <a:schemeClr val="dk1"/>
                </a:solidFill>
                <a:effectLst/>
                <a:latin typeface="+mn-lt"/>
                <a:ea typeface="+mn-ea"/>
                <a:cs typeface="+mn-cs"/>
              </a:rPr>
              <a:t>• Variant 80%-90%-100%: In deze variant wordt de arbeidsduur met 20% teruggebracht en ontvangt de werknemer een financiële tegemoetkoming van 10% bruto. Alle sociale premies worden op basis van 90% berekend en afgedragen. </a:t>
            </a:r>
          </a:p>
          <a:p>
            <a:r>
              <a:rPr lang="nl-NL" sz="1200" i="1">
                <a:solidFill>
                  <a:schemeClr val="dk1"/>
                </a:solidFill>
                <a:effectLst/>
                <a:latin typeface="+mn-lt"/>
                <a:ea typeface="+mn-ea"/>
                <a:cs typeface="+mn-cs"/>
              </a:rPr>
              <a:t>• Variant 60%-80%-100%: In deze variant wordt de arbeidsduur teruggebracht van 100% naar 60% en ontvangt de werknemer een financiële tegemoetkoming van 20% bruto. Alle sociale premies worden op basis van 80% berekend en afgedragen. </a:t>
            </a:r>
          </a:p>
          <a:p>
            <a:r>
              <a:rPr lang="nl-NL" sz="1200" i="1">
                <a:solidFill>
                  <a:schemeClr val="dk1"/>
                </a:solidFill>
                <a:effectLst/>
                <a:latin typeface="+mn-lt"/>
                <a:ea typeface="+mn-ea"/>
                <a:cs typeface="+mn-cs"/>
              </a:rPr>
              <a:t>• Variant 50%-75%-100%: In deze variant wordt de arbeidsduur teruggebracht van 100% naar 50% en ontvangt de werknemer een financiële tegemoetkoming van 25% bruto. Alle sociale premies worden op basis van 75% berekend en afgedragen.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Doordat de medewerker minder gaat werken zal de formatie, bij gelijkblijvende productie, moeten worden ingevuld door een andere medewerker. De cao-partijen gaan uit van een volledige herbezetting om de werkdruk van de overige medewerkers niet te verhogen. Dit kan door het verhogen van bestaande arbeidsovereenkomsten, het aanbieden van vaste contracten aan tijdelijke medewerkers en door het aantrekken van nieuwe medewerkers.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In het jaarlijkse overleg tussen de regionale vakbondsvertegenwoordigers en de bestuurder wordt de feitelijke en de te verwachten toepassing van het generatiebeleid in de organisatie besproken. </a:t>
            </a:r>
          </a:p>
          <a:p>
            <a:r>
              <a:rPr lang="nl-NL" sz="1200" i="1">
                <a:solidFill>
                  <a:schemeClr val="dk1"/>
                </a:solidFill>
                <a:effectLst/>
                <a:latin typeface="+mn-lt"/>
                <a:ea typeface="+mn-ea"/>
                <a:cs typeface="+mn-cs"/>
              </a:rPr>
              <a:t> </a:t>
            </a:r>
          </a:p>
          <a:p>
            <a:r>
              <a:rPr lang="nl-NL" sz="1200" i="1">
                <a:solidFill>
                  <a:schemeClr val="dk1"/>
                </a:solidFill>
                <a:effectLst/>
                <a:latin typeface="+mn-lt"/>
                <a:ea typeface="+mn-ea"/>
                <a:cs typeface="+mn-cs"/>
              </a:rPr>
              <a:t>De afspraken rond het Generatiebeleid zoals hierboven afgesproken worden niet doorvertaald naar de Arbeidsvoorwaardenregeling Medisch Specialisten.</a:t>
            </a:r>
          </a:p>
          <a:p>
            <a:pPr marL="0" indent="0"/>
            <a:endParaRPr lang="nl-NL" sz="2000" b="1">
              <a:solidFill>
                <a:schemeClr val="accent1">
                  <a:lumMod val="75000"/>
                </a:schemeClr>
              </a:solidFill>
              <a:latin typeface="+mn-lt"/>
              <a:ea typeface="+mn-ea"/>
              <a:cs typeface="+mn-cs"/>
            </a:endParaRPr>
          </a:p>
        </xdr:txBody>
      </xdr:sp>
      <xdr:pic>
        <xdr:nvPicPr>
          <xdr:cNvPr id="4" name="Afbeelding 6">
            <a:extLst>
              <a:ext uri="{FF2B5EF4-FFF2-40B4-BE49-F238E27FC236}">
                <a16:creationId xmlns:a16="http://schemas.microsoft.com/office/drawing/2014/main" id="{BD104C61-FC7E-619D-C6E6-50CAAE24F1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5193" y="1107016"/>
            <a:ext cx="1372129" cy="685793"/>
          </a:xfrm>
          <a:prstGeom prst="rect">
            <a:avLst/>
          </a:prstGeom>
          <a:noFill/>
          <a:ln>
            <a:solidFill>
              <a:schemeClr val="accent1"/>
            </a:solidFill>
          </a:ln>
        </xdr:spPr>
      </xdr:pic>
    </xdr:grpSp>
    <xdr:clientData/>
  </xdr:twoCellAnchor>
  <xdr:twoCellAnchor editAs="absolute">
    <xdr:from>
      <xdr:col>1</xdr:col>
      <xdr:colOff>0</xdr:colOff>
      <xdr:row>1</xdr:row>
      <xdr:rowOff>0</xdr:rowOff>
    </xdr:from>
    <xdr:to>
      <xdr:col>17</xdr:col>
      <xdr:colOff>590557</xdr:colOff>
      <xdr:row>3</xdr:row>
      <xdr:rowOff>184024</xdr:rowOff>
    </xdr:to>
    <xdr:grpSp>
      <xdr:nvGrpSpPr>
        <xdr:cNvPr id="32" name="Groep 31">
          <a:extLst>
            <a:ext uri="{FF2B5EF4-FFF2-40B4-BE49-F238E27FC236}">
              <a16:creationId xmlns:a16="http://schemas.microsoft.com/office/drawing/2014/main" id="{E02A740E-EDD9-490F-B55A-CF4D3199727A}"/>
            </a:ext>
          </a:extLst>
        </xdr:cNvPr>
        <xdr:cNvGrpSpPr/>
      </xdr:nvGrpSpPr>
      <xdr:grpSpPr>
        <a:xfrm>
          <a:off x="714375" y="190500"/>
          <a:ext cx="10344157" cy="565024"/>
          <a:chOff x="952500" y="1164293"/>
          <a:chExt cx="10411891" cy="565024"/>
        </a:xfrm>
      </xdr:grpSpPr>
      <xdr:sp macro="" textlink="">
        <xdr:nvSpPr>
          <xdr:cNvPr id="33" name="Rechthoek: afgeronde hoeken 32">
            <a:hlinkClick xmlns:r="http://schemas.openxmlformats.org/officeDocument/2006/relationships" r:id="rId2" tooltip="Start"/>
            <a:extLst>
              <a:ext uri="{FF2B5EF4-FFF2-40B4-BE49-F238E27FC236}">
                <a16:creationId xmlns:a16="http://schemas.microsoft.com/office/drawing/2014/main" id="{0EFE47E7-72E3-F2C7-8DB9-3E5FC12ACC12}"/>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35" name="Rechthoek: afgeronde hoeken 34">
            <a:hlinkClick xmlns:r="http://schemas.openxmlformats.org/officeDocument/2006/relationships" r:id="rId3" tooltip="De regeling uitgelegd"/>
            <a:extLst>
              <a:ext uri="{FF2B5EF4-FFF2-40B4-BE49-F238E27FC236}">
                <a16:creationId xmlns:a16="http://schemas.microsoft.com/office/drawing/2014/main" id="{9E6C7569-92BE-E124-0B87-8235E42F4E0A}"/>
              </a:ext>
            </a:extLst>
          </xdr:cNvPr>
          <xdr:cNvSpPr/>
        </xdr:nvSpPr>
        <xdr:spPr>
          <a:xfrm>
            <a:off x="2061817" y="1179988"/>
            <a:ext cx="1256020" cy="549329"/>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De regeling uitgelegd</a:t>
            </a:r>
          </a:p>
        </xdr:txBody>
      </xdr:sp>
      <xdr:sp macro="" textlink="">
        <xdr:nvSpPr>
          <xdr:cNvPr id="36" name="Rechthoek: afgeronde hoeken 35">
            <a:hlinkClick xmlns:r="http://schemas.openxmlformats.org/officeDocument/2006/relationships" r:id="rId4" tooltip="Gevolgen van deelname"/>
            <a:extLst>
              <a:ext uri="{FF2B5EF4-FFF2-40B4-BE49-F238E27FC236}">
                <a16:creationId xmlns:a16="http://schemas.microsoft.com/office/drawing/2014/main" id="{4EB3FE7A-C9B0-4258-2EF1-A885D583BEDA}"/>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37" name="Rechthoek: afgeronde hoeken 36">
            <a:hlinkClick xmlns:r="http://schemas.openxmlformats.org/officeDocument/2006/relationships" r:id="rId5" tooltip="De regeling"/>
            <a:extLst>
              <a:ext uri="{FF2B5EF4-FFF2-40B4-BE49-F238E27FC236}">
                <a16:creationId xmlns:a16="http://schemas.microsoft.com/office/drawing/2014/main" id="{00C18A4D-338E-A0EB-93D7-C60A892C0C9F}"/>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38" name="Rechthoek: afgeronde hoeken 37">
            <a:hlinkClick xmlns:r="http://schemas.openxmlformats.org/officeDocument/2006/relationships" r:id="rId6" tooltip="Kan ik deelnemen?"/>
            <a:extLst>
              <a:ext uri="{FF2B5EF4-FFF2-40B4-BE49-F238E27FC236}">
                <a16:creationId xmlns:a16="http://schemas.microsoft.com/office/drawing/2014/main" id="{7C1F314E-B650-95BA-347F-C991B49619C1}"/>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39" name="Rechthoek: afgeronde hoeken 38">
            <a:hlinkClick xmlns:r="http://schemas.openxmlformats.org/officeDocument/2006/relationships" r:id="rId7" tooltip="Mijn gegevens"/>
            <a:extLst>
              <a:ext uri="{FF2B5EF4-FFF2-40B4-BE49-F238E27FC236}">
                <a16:creationId xmlns:a16="http://schemas.microsoft.com/office/drawing/2014/main" id="{3C4D5165-2724-84DF-C118-B32B1F4EC1F5}"/>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40" name="Rechthoek: afgeronde hoeken 39">
            <a:hlinkClick xmlns:r="http://schemas.openxmlformats.org/officeDocument/2006/relationships" r:id="rId8" tooltip="Inzicht"/>
            <a:extLst>
              <a:ext uri="{FF2B5EF4-FFF2-40B4-BE49-F238E27FC236}">
                <a16:creationId xmlns:a16="http://schemas.microsoft.com/office/drawing/2014/main" id="{8B22AE48-2B8D-5A31-79D5-694154AFBCF8}"/>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41" name="Rechthoek: afgeronde hoeken 40">
            <a:hlinkClick xmlns:r="http://schemas.openxmlformats.org/officeDocument/2006/relationships" r:id="rId9" tooltip="Mijn loopbaanpad"/>
            <a:extLst>
              <a:ext uri="{FF2B5EF4-FFF2-40B4-BE49-F238E27FC236}">
                <a16:creationId xmlns:a16="http://schemas.microsoft.com/office/drawing/2014/main" id="{EBB8E76B-A8E0-0AC1-CDCC-F7761DE52CB2}"/>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loopbaandpad</a:t>
            </a:r>
          </a:p>
        </xdr:txBody>
      </xdr:sp>
    </xdr:grpSp>
    <xdr:clientData/>
  </xdr:twoCellAnchor>
  <xdr:twoCellAnchor>
    <xdr:from>
      <xdr:col>7</xdr:col>
      <xdr:colOff>533400</xdr:colOff>
      <xdr:row>143</xdr:row>
      <xdr:rowOff>0</xdr:rowOff>
    </xdr:from>
    <xdr:to>
      <xdr:col>9</xdr:col>
      <xdr:colOff>304800</xdr:colOff>
      <xdr:row>145</xdr:row>
      <xdr:rowOff>47625</xdr:rowOff>
    </xdr:to>
    <xdr:sp macro="" textlink="">
      <xdr:nvSpPr>
        <xdr:cNvPr id="2" name="Rechthoek: afgeronde hoeken 1">
          <a:hlinkClick xmlns:r="http://schemas.openxmlformats.org/officeDocument/2006/relationships" r:id="rId4" tooltip="Verder"/>
          <a:extLst>
            <a:ext uri="{FF2B5EF4-FFF2-40B4-BE49-F238E27FC236}">
              <a16:creationId xmlns:a16="http://schemas.microsoft.com/office/drawing/2014/main" id="{7CEE5BC9-7A35-48EC-AFEB-22E204FB6BD2}"/>
            </a:ext>
          </a:extLst>
        </xdr:cNvPr>
        <xdr:cNvSpPr/>
      </xdr:nvSpPr>
      <xdr:spPr>
        <a:xfrm>
          <a:off x="5191125" y="25879425"/>
          <a:ext cx="1066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VERDER </a:t>
          </a:r>
          <a:r>
            <a:rPr lang="nl-NL" sz="1100" baseline="0"/>
            <a:t> &gt;</a:t>
          </a:r>
          <a:endParaRPr lang="nl-NL" sz="1100"/>
        </a:p>
      </xdr:txBody>
    </xdr:sp>
    <xdr:clientData/>
  </xdr:twoCellAnchor>
  <xdr:twoCellAnchor>
    <xdr:from>
      <xdr:col>6</xdr:col>
      <xdr:colOff>0</xdr:colOff>
      <xdr:row>143</xdr:row>
      <xdr:rowOff>0</xdr:rowOff>
    </xdr:from>
    <xdr:to>
      <xdr:col>7</xdr:col>
      <xdr:colOff>419100</xdr:colOff>
      <xdr:row>145</xdr:row>
      <xdr:rowOff>47625</xdr:rowOff>
    </xdr:to>
    <xdr:sp macro="" textlink="">
      <xdr:nvSpPr>
        <xdr:cNvPr id="5" name="Rechthoek: afgeronde hoeken 4">
          <a:hlinkClick xmlns:r="http://schemas.openxmlformats.org/officeDocument/2006/relationships" r:id="rId2" tooltip="Terug"/>
          <a:extLst>
            <a:ext uri="{FF2B5EF4-FFF2-40B4-BE49-F238E27FC236}">
              <a16:creationId xmlns:a16="http://schemas.microsoft.com/office/drawing/2014/main" id="{376FA15A-5BD1-48E4-9218-CEA76ABB44EF}"/>
            </a:ext>
          </a:extLst>
        </xdr:cNvPr>
        <xdr:cNvSpPr/>
      </xdr:nvSpPr>
      <xdr:spPr>
        <a:xfrm>
          <a:off x="4010025" y="25879425"/>
          <a:ext cx="1066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&lt;  TERUG</a:t>
          </a:r>
        </a:p>
      </xdr:txBody>
    </xdr:sp>
    <xdr:clientData/>
  </xdr:twoCellAnchor>
  <xdr:twoCellAnchor editAs="absolute">
    <xdr:from>
      <xdr:col>18</xdr:col>
      <xdr:colOff>38100</xdr:colOff>
      <xdr:row>1</xdr:row>
      <xdr:rowOff>9525</xdr:rowOff>
    </xdr:from>
    <xdr:to>
      <xdr:col>20</xdr:col>
      <xdr:colOff>34449</xdr:colOff>
      <xdr:row>3</xdr:row>
      <xdr:rowOff>183614</xdr:rowOff>
    </xdr:to>
    <xdr:sp macro="" textlink="">
      <xdr:nvSpPr>
        <xdr:cNvPr id="6" name="Rechthoek: afgeronde hoeken 5">
          <a:hlinkClick xmlns:r="http://schemas.openxmlformats.org/officeDocument/2006/relationships" r:id="rId10" tooltip="Nuttig links"/>
          <a:extLst>
            <a:ext uri="{FF2B5EF4-FFF2-40B4-BE49-F238E27FC236}">
              <a16:creationId xmlns:a16="http://schemas.microsoft.com/office/drawing/2014/main" id="{A220830C-159A-41AD-9C3A-EDC6FA574039}"/>
            </a:ext>
          </a:extLst>
        </xdr:cNvPr>
        <xdr:cNvSpPr/>
      </xdr:nvSpPr>
      <xdr:spPr>
        <a:xfrm>
          <a:off x="11115675" y="200025"/>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16</xdr:col>
      <xdr:colOff>96316</xdr:colOff>
      <xdr:row>3</xdr:row>
      <xdr:rowOff>179261</xdr:rowOff>
    </xdr:to>
    <xdr:grpSp>
      <xdr:nvGrpSpPr>
        <xdr:cNvPr id="23" name="Groep 22">
          <a:extLst>
            <a:ext uri="{FF2B5EF4-FFF2-40B4-BE49-F238E27FC236}">
              <a16:creationId xmlns:a16="http://schemas.microsoft.com/office/drawing/2014/main" id="{D71E1B38-B170-4CA6-B051-0682B4C2EA85}"/>
            </a:ext>
          </a:extLst>
        </xdr:cNvPr>
        <xdr:cNvGrpSpPr/>
      </xdr:nvGrpSpPr>
      <xdr:grpSpPr>
        <a:xfrm>
          <a:off x="714375" y="190500"/>
          <a:ext cx="10411891" cy="560261"/>
          <a:chOff x="952500" y="1164293"/>
          <a:chExt cx="10411891" cy="565024"/>
        </a:xfrm>
      </xdr:grpSpPr>
      <xdr:sp macro="" textlink="">
        <xdr:nvSpPr>
          <xdr:cNvPr id="24" name="Rechthoek: afgeronde hoeken 23">
            <a:hlinkClick xmlns:r="http://schemas.openxmlformats.org/officeDocument/2006/relationships" r:id="rId1" tooltip="Start"/>
            <a:extLst>
              <a:ext uri="{FF2B5EF4-FFF2-40B4-BE49-F238E27FC236}">
                <a16:creationId xmlns:a16="http://schemas.microsoft.com/office/drawing/2014/main" id="{8A51058D-7D38-56B1-463A-4DA88637ABA3}"/>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25" name="Rechthoek: afgeronde hoeken 24">
            <a:hlinkClick xmlns:r="http://schemas.openxmlformats.org/officeDocument/2006/relationships" r:id="rId2" tooltip="De regeling uitgelegd"/>
            <a:extLst>
              <a:ext uri="{FF2B5EF4-FFF2-40B4-BE49-F238E27FC236}">
                <a16:creationId xmlns:a16="http://schemas.microsoft.com/office/drawing/2014/main" id="{AC7530F6-D0D0-6A47-3E2A-7F789E26E270}"/>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26" name="Rechthoek: afgeronde hoeken 25">
            <a:hlinkClick xmlns:r="http://schemas.openxmlformats.org/officeDocument/2006/relationships" r:id="rId3" tooltip="Gevolgen van deelname"/>
            <a:extLst>
              <a:ext uri="{FF2B5EF4-FFF2-40B4-BE49-F238E27FC236}">
                <a16:creationId xmlns:a16="http://schemas.microsoft.com/office/drawing/2014/main" id="{E60981F3-65DD-1250-616F-3231A9D51C74}"/>
              </a:ext>
            </a:extLst>
          </xdr:cNvPr>
          <xdr:cNvSpPr/>
        </xdr:nvSpPr>
        <xdr:spPr>
          <a:xfrm>
            <a:off x="3352006" y="1172634"/>
            <a:ext cx="1459622" cy="550450"/>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Gevolgen van deelname</a:t>
            </a:r>
          </a:p>
        </xdr:txBody>
      </xdr:sp>
      <xdr:sp macro="" textlink="">
        <xdr:nvSpPr>
          <xdr:cNvPr id="27" name="Rechthoek: afgeronde hoeken 26">
            <a:hlinkClick xmlns:r="http://schemas.openxmlformats.org/officeDocument/2006/relationships" r:id="rId4" tooltip="De regeling"/>
            <a:extLst>
              <a:ext uri="{FF2B5EF4-FFF2-40B4-BE49-F238E27FC236}">
                <a16:creationId xmlns:a16="http://schemas.microsoft.com/office/drawing/2014/main" id="{0024E514-466D-F04E-1FDF-AB64F6A14CB2}"/>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28" name="Rechthoek: afgeronde hoeken 27">
            <a:hlinkClick xmlns:r="http://schemas.openxmlformats.org/officeDocument/2006/relationships" r:id="rId5" tooltip="Kan ik deelnemen?"/>
            <a:extLst>
              <a:ext uri="{FF2B5EF4-FFF2-40B4-BE49-F238E27FC236}">
                <a16:creationId xmlns:a16="http://schemas.microsoft.com/office/drawing/2014/main" id="{EA914B32-1B18-775F-4C90-10F53AB61736}"/>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29" name="Rechthoek: afgeronde hoeken 28">
            <a:hlinkClick xmlns:r="http://schemas.openxmlformats.org/officeDocument/2006/relationships" r:id="rId6" tooltip="Mijn gegevens"/>
            <a:extLst>
              <a:ext uri="{FF2B5EF4-FFF2-40B4-BE49-F238E27FC236}">
                <a16:creationId xmlns:a16="http://schemas.microsoft.com/office/drawing/2014/main" id="{68E8183E-0FA1-18A2-8933-C1931F7009BC}"/>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30" name="Rechthoek: afgeronde hoeken 29">
            <a:hlinkClick xmlns:r="http://schemas.openxmlformats.org/officeDocument/2006/relationships" r:id="rId7" tooltip="Inzicht"/>
            <a:extLst>
              <a:ext uri="{FF2B5EF4-FFF2-40B4-BE49-F238E27FC236}">
                <a16:creationId xmlns:a16="http://schemas.microsoft.com/office/drawing/2014/main" id="{938ACBFB-9E66-C366-BA9C-82C8C74E9133}"/>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31" name="Rechthoek: afgeronde hoeken 30">
            <a:hlinkClick xmlns:r="http://schemas.openxmlformats.org/officeDocument/2006/relationships" r:id="rId8" tooltip="Mijn loopbaanpad"/>
            <a:extLst>
              <a:ext uri="{FF2B5EF4-FFF2-40B4-BE49-F238E27FC236}">
                <a16:creationId xmlns:a16="http://schemas.microsoft.com/office/drawing/2014/main" id="{9EE343FB-86F2-5DAD-F8A0-DF993AE619FD}"/>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loopbaandpad</a:t>
            </a:r>
          </a:p>
        </xdr:txBody>
      </xdr:sp>
    </xdr:grpSp>
    <xdr:clientData/>
  </xdr:twoCellAnchor>
  <xdr:twoCellAnchor>
    <xdr:from>
      <xdr:col>1</xdr:col>
      <xdr:colOff>15866</xdr:colOff>
      <xdr:row>5</xdr:row>
      <xdr:rowOff>0</xdr:rowOff>
    </xdr:from>
    <xdr:to>
      <xdr:col>21</xdr:col>
      <xdr:colOff>476250</xdr:colOff>
      <xdr:row>67</xdr:row>
      <xdr:rowOff>38100</xdr:rowOff>
    </xdr:to>
    <xdr:grpSp>
      <xdr:nvGrpSpPr>
        <xdr:cNvPr id="32" name="Groep 31">
          <a:extLst>
            <a:ext uri="{FF2B5EF4-FFF2-40B4-BE49-F238E27FC236}">
              <a16:creationId xmlns:a16="http://schemas.microsoft.com/office/drawing/2014/main" id="{5146B67F-30D8-EB9F-6045-C80427E44177}"/>
            </a:ext>
          </a:extLst>
        </xdr:cNvPr>
        <xdr:cNvGrpSpPr/>
      </xdr:nvGrpSpPr>
      <xdr:grpSpPr>
        <a:xfrm>
          <a:off x="730241" y="952500"/>
          <a:ext cx="13823959" cy="11849100"/>
          <a:chOff x="735533" y="952501"/>
          <a:chExt cx="15435794" cy="12012747"/>
        </a:xfrm>
      </xdr:grpSpPr>
      <xdr:sp macro="" textlink="">
        <xdr:nvSpPr>
          <xdr:cNvPr id="41" name="Tekstvak 1">
            <a:extLst>
              <a:ext uri="{FF2B5EF4-FFF2-40B4-BE49-F238E27FC236}">
                <a16:creationId xmlns:a16="http://schemas.microsoft.com/office/drawing/2014/main" id="{A3D04548-3636-4BFF-9462-E24C537BF9D5}"/>
              </a:ext>
            </a:extLst>
          </xdr:cNvPr>
          <xdr:cNvSpPr txBox="1"/>
        </xdr:nvSpPr>
        <xdr:spPr>
          <a:xfrm>
            <a:off x="735533" y="952501"/>
            <a:ext cx="15435794" cy="12012747"/>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indent="0"/>
            <a:r>
              <a:rPr lang="nl-NL" sz="1800" b="1">
                <a:solidFill>
                  <a:schemeClr val="accent1">
                    <a:lumMod val="75000"/>
                  </a:schemeClr>
                </a:solidFill>
                <a:latin typeface="+mn-lt"/>
                <a:ea typeface="+mn-ea"/>
                <a:cs typeface="+mn-cs"/>
              </a:rPr>
              <a:t>Gebruik maken van de Regeling Generatiebeleid</a:t>
            </a:r>
          </a:p>
          <a:p>
            <a:endParaRPr lang="nl-NL" sz="1400" b="1">
              <a:solidFill>
                <a:schemeClr val="accent1">
                  <a:lumMod val="75000"/>
                </a:schemeClr>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Algemeen</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Gebruikmaken van een Regeling Generatiebeleid betekent dat je minder werkt en dat je salaris wordt aangepast. Kortom,  het gebruik maken van deze regeling brengt gevolgen met zich mee.  Een aantal relevante gevolgen die zien op financiele aspecten zetten we op een rijtje. Uiteraard zijn er ook andere afspraken denkbaar om </a:t>
            </a:r>
            <a:r>
              <a:rPr lang="nl-NL" sz="1200" b="0" i="1" baseline="0">
                <a:solidFill>
                  <a:schemeClr val="dk1"/>
                </a:solidFill>
                <a:effectLst/>
                <a:latin typeface="+mn-lt"/>
                <a:ea typeface="+mn-ea"/>
                <a:cs typeface="+mn-cs"/>
              </a:rPr>
              <a:t>duurzaam inzetbaar </a:t>
            </a:r>
            <a:r>
              <a:rPr lang="nl-NL" sz="1200" b="0" i="0" baseline="0">
                <a:solidFill>
                  <a:schemeClr val="dk1"/>
                </a:solidFill>
                <a:effectLst/>
                <a:latin typeface="+mn-lt"/>
                <a:ea typeface="+mn-ea"/>
                <a:cs typeface="+mn-cs"/>
              </a:rPr>
              <a:t>te kunnen blijven. Zoals bijvoorbeeld een aanpassing van je werk of werkuren.  Dergelijke afspraken vallen buiten de scope van deze rekenhulp.</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Salaris</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Je bruto salaris wordt verlaagd als je kiest voor het gebruik van de regeling. Deze verlaging is niet rechtevenredig met het aantal uren dat je daadwerkelijk minder gaat werken. De achteruitgang in salaris is afhankelijk van de regeling die je met je werkgever afspreekt.  Kern is dat je minder uren gaat werken, tegen een relatief hoger salaris en met behoud van pensioen.  Welke regeling je ook afspreekt, uiteraard leidt een lager bruto salaris ook tot een wijziging in je netto salaris. Deze wordt altijd lager. Op tabblad </a:t>
            </a:r>
            <a:r>
              <a:rPr lang="nl-NL" sz="1200" b="0" i="1" baseline="0">
                <a:solidFill>
                  <a:schemeClr val="dk1"/>
                </a:solidFill>
                <a:effectLst/>
                <a:latin typeface="+mn-lt"/>
                <a:ea typeface="+mn-ea"/>
                <a:cs typeface="+mn-cs"/>
              </a:rPr>
              <a:t>Inzicht</a:t>
            </a:r>
            <a:r>
              <a:rPr lang="nl-NL" sz="1200" b="0" i="0" baseline="0">
                <a:solidFill>
                  <a:schemeClr val="dk1"/>
                </a:solidFill>
                <a:effectLst/>
                <a:latin typeface="+mn-lt"/>
                <a:ea typeface="+mn-ea"/>
                <a:cs typeface="+mn-cs"/>
              </a:rPr>
              <a:t> wordt dit (indicatief) in beeld gebracht.</a:t>
            </a:r>
          </a:p>
          <a:p>
            <a:pPr marL="0" marR="0" lvl="0" indent="0" defTabSz="914400" eaLnBrk="1" fontAlgn="auto" latinLnBrk="0" hangingPunct="1">
              <a:lnSpc>
                <a:spcPct val="100000"/>
              </a:lnSpc>
              <a:spcBef>
                <a:spcPts val="0"/>
              </a:spcBef>
              <a:spcAft>
                <a:spcPts val="0"/>
              </a:spcAft>
              <a:buClrTx/>
              <a:buSzTx/>
              <a:buFontTx/>
              <a:buNone/>
              <a:tabLst/>
              <a:defRPr/>
            </a:pPr>
            <a:endParaRPr lang="nl-NL" sz="1200" b="0" i="1">
              <a:solidFill>
                <a:schemeClr val="accent1">
                  <a:lumMod val="75000"/>
                </a:schemeClr>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Eindejaarsuitkering en vakantietoeslag</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Je afgesproken (bruto) salaris is de grondslag voor je eindejaarsuitkering en vakantietoeslag.  Een lager bruto salaris heeft daarmee effect op de eindejaarsuikering en je vakantietoeslag die je gaat ontvangen.</a:t>
            </a:r>
          </a:p>
          <a:p>
            <a:pPr marL="0" marR="0" lvl="0" indent="0" defTabSz="914400" eaLnBrk="1" fontAlgn="auto" latinLnBrk="0" hangingPunct="1">
              <a:lnSpc>
                <a:spcPct val="100000"/>
              </a:lnSpc>
              <a:spcBef>
                <a:spcPts val="0"/>
              </a:spcBef>
              <a:spcAft>
                <a:spcPts val="0"/>
              </a:spcAft>
              <a:buClrTx/>
              <a:buSzTx/>
              <a:buFontTx/>
              <a:buNone/>
              <a:tabLst/>
              <a:defRPr/>
            </a:pPr>
            <a:endParaRPr lang="nl-NL" sz="12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Toeslagen (verbonden aan je werk)</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Gebruik maken van de generatieregeling betekent dat je minder gaat werken. </a:t>
            </a:r>
            <a:r>
              <a:rPr lang="nl-NL" sz="1200" b="0" i="0" baseline="0">
                <a:solidFill>
                  <a:schemeClr val="tx1"/>
                </a:solidFill>
                <a:effectLst/>
                <a:latin typeface="+mn-lt"/>
                <a:ea typeface="+mn-ea"/>
                <a:cs typeface="+mn-cs"/>
              </a:rPr>
              <a:t>Dat kan betekenen dat er minder werkuren zijn waarop een toeslag (bijvoorbeeld ORT) van toepassing is, dit omdat je mogelijk minder werkt op die uren waarvoor een toeslag geldt. </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0" i="0" baseline="0">
              <a:solidFill>
                <a:schemeClr val="accent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Ziekte</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Wat als je ziek wordt tijdens het gebruik van de Regeling Generatiebeleid? Voor de loondoorbetaling bij ziekte wordt dan uitgegaan van het salaris dat tijdens toepassing van de Regeling Generatiebeleid wordt uitbetaald. </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Vakantie en PLB-verlof</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Gebruik maken van de regeling betekent dat je arbeidsduur wordt verlaagd. Dat betekent dat de opbouw van vakantieverlof en PLB worden gebaseerd op het nieuwe, lagere niveau. </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Met name van belang is dat als je gebruik maakt van de regeling je afstand doet van de Overgangsregeling PLB en als dit aan de orde is, aan mogelijke bovenwettelijke vakantie-uren.  Deze overgangsregeling is (uitsluitend) van toepassing als je op 1 januari 2009 in dienst was bij een werkgever die de Cao Ziekenhuizen toepaste</a:t>
            </a:r>
            <a:r>
              <a:rPr lang="nl-NL" sz="1400"/>
              <a:t>. </a:t>
            </a:r>
            <a:endParaRPr lang="nl-NL"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Let op: het opnemen van PLB-uren  en de Regeling Generatiebeleid geven beide de mogelijkheid om betaald minder te werken.  De regelingen zijn echter verschillend en daarmee ook de uitkomsten. Als je PLB-uren opneemt, ben je tijdens de opgenomen uren vrij en krijg je vervolgens aan het eind van de maand gewoon je salaris uitbetaald. Je gaat er in salaris dus niet op achteruit. Met je PLB-plan kun je hierover met je werkgever afspraken maken. Bij deelname aan een Regeling Generatiebeleid ga je minder werken, maar ontvangt  je  ook minder salaris. Hoeveel minder is afhankelijk van de regeling die je met je werkgever afspreekt.</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Pensioen</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Gebruik maken van de regeling heeft geen effect op je pensioenopbouw mits je er voor kiest om deze ongewijzigd te laten. Kortom, de pensioenopbouw te houden op het niveau van je oorspronkelijke omvang van je arbeidsoverenkomst.  Binnen de pensioenregeling mag dit omdat je minder gaat werken of verdienen binnen tien jaar voor je AOW-leeftijd. Als je dit wenst, dan vraag je bij Pensioenfonds Zorg &amp; Welzijn een offerte aan voor vrijwillige voortzetting. Je werkgever draagt - als je daarvoor kiest - voor 50% bij in de premie voor de vrijwillige voortzetting van de pensioenopbouw. Aanvragen dient te gebeuren binnen negen maanden na aanvang van de regeling. Voor meer informatie over het voortzetten van de pensioenopbouw kun je terecht bij </a:t>
            </a:r>
            <a:r>
              <a:rPr lang="nl-NL" sz="1200" b="0" i="0" baseline="0">
                <a:solidFill>
                  <a:schemeClr val="dk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Pensioenfonds Zorg &amp; Welzijn</a:t>
            </a:r>
            <a:r>
              <a:rPr lang="nl-NL" sz="1200" b="0" i="0" baseline="0">
                <a:solidFill>
                  <a:schemeClr val="dk1"/>
                </a:solidFill>
                <a:effectLst/>
                <a:latin typeface="+mn-lt"/>
                <a:ea typeface="+mn-ea"/>
                <a:cs typeface="+mn-cs"/>
              </a:rPr>
              <a:t>. Zoek daar op 'vrijwillige voortzetting berekenen'. Hier kunt je ook  berekeningen maken waarmee de opbouw inzichtelijk wordt. Om in te loggen heb je je DigiD nodig.  Kies je hier niet voor? Dan vindt de opbouw van je pensioen plaats op basis van je nieuwe salaris en het aantal lagere uren dat je werkzaam bent.  Dat betekent dus een lager opbouw voor de periode dat je gebruik maakt van de generatieregeling. </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Gebruik Zware beroepenregeling</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Als je kiest voor de Regeling Generatiebeleid kun je geen gebruik maken van de Zware beroepenregeling. Bij die laatste regeling kunnen werknemers geboren tussen 1955 en 1961 eerder stoppen met werken en krijgen zij een uitkering op ongeveer AOW-niveau van hun werkgever. Het dienstverband wordt dan beeindigd. Een uitzondering geldt voor medewerkers die voor 20 januari 2022 al deelnamen aan een Regeling Generatiebeleid. Let op: een werkgever is niet verplicht om een Zware beroepenregeling aan te bieden maar kan hier voor kiezen. Of jouw werkgever een Zware beroepenregeling heeft, kan je navragen bij je leidinggevende of bij je HR/ P&amp;O- afdeling.</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Sociale verzekeringen </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Salaris, vakantietoeslag en eindejaarsuitkering zijn onderdeel van de grondslag waarop uitkeringen krachtens de sociale verzekeringswetten worden gebaseerd. Een lager salaris als gevolg van het gebruik van de Regeling Generatiebeleid heeft daarmee gevolgen voor de aanspraken die je kunt hebben op uitkeringen krachtens de sociale verzekeringswetten. Daarbij kan je denken aan uitkeringen in het kader van WAO/WIA, de WW en de ZW.</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Activiveringsregeling, transitievergoeding</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Een lager salaris kan ook gevolgen hebben in de situatie van ontslag voor wat betreft de toepassing van de activiveringsregeling (denk ook aan het activeringsbudget) en/ of  de transitievergoeding.</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Toeslagen (los van je werk zoals: huur, zorg, kinderopvangtoeslag, kindgebondenbudget)</a:t>
            </a:r>
          </a:p>
          <a:p>
            <a:pPr marL="0" marR="0" lvl="0" indent="0" defTabSz="914400" eaLnBrk="1" fontAlgn="auto" latinLnBrk="0" hangingPunct="1">
              <a:lnSpc>
                <a:spcPct val="100000"/>
              </a:lnSpc>
              <a:spcBef>
                <a:spcPts val="0"/>
              </a:spcBef>
              <a:spcAft>
                <a:spcPts val="0"/>
              </a:spcAft>
              <a:buClrTx/>
              <a:buSzTx/>
              <a:buFontTx/>
              <a:buNone/>
              <a:tabLst/>
              <a:defRPr/>
            </a:pPr>
            <a:r>
              <a:rPr lang="nl-NL" sz="1200" b="0" i="0" baseline="0">
                <a:solidFill>
                  <a:schemeClr val="dk1"/>
                </a:solidFill>
                <a:effectLst/>
                <a:latin typeface="+mn-lt"/>
                <a:ea typeface="+mn-ea"/>
                <a:cs typeface="+mn-cs"/>
              </a:rPr>
              <a:t>Het gebruik van de Regeling Generatiebeleid kan gevolgen hebben voor de hoogte van te ontvangen subsidies of tegemoetkomingen. Je salaris wordt immers verlaagd. Daarbij kan je denken aan huurtoeslag, zorgtoeslag, kinderopvangtoeslag etc..  Op ' Inloggen op Mijn toeslagen' (www. belastingdienst.nl) kan je een mogelijk effect doorrekenen.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i="0" baseline="0">
              <a:solidFill>
                <a:schemeClr val="dk1"/>
              </a:solidFill>
              <a:effectLst/>
              <a:latin typeface="+mn-lt"/>
              <a:ea typeface="+mn-ea"/>
              <a:cs typeface="+mn-cs"/>
            </a:endParaRPr>
          </a:p>
          <a:p>
            <a:pPr marL="0" indent="0"/>
            <a:endParaRPr lang="nl-NL" sz="2000" b="1">
              <a:solidFill>
                <a:schemeClr val="accent1">
                  <a:lumMod val="75000"/>
                </a:schemeClr>
              </a:solidFill>
              <a:latin typeface="+mn-lt"/>
              <a:ea typeface="+mn-ea"/>
              <a:cs typeface="+mn-cs"/>
            </a:endParaRPr>
          </a:p>
        </xdr:txBody>
      </xdr:sp>
      <xdr:pic>
        <xdr:nvPicPr>
          <xdr:cNvPr id="4" name="Afbeelding 3">
            <a:extLst>
              <a:ext uri="{FF2B5EF4-FFF2-40B4-BE49-F238E27FC236}">
                <a16:creationId xmlns:a16="http://schemas.microsoft.com/office/drawing/2014/main" id="{9C61E315-44BA-4264-A6BC-454129E9B6B9}"/>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664797" y="1063101"/>
            <a:ext cx="1372129" cy="681031"/>
          </a:xfrm>
          <a:prstGeom prst="rect">
            <a:avLst/>
          </a:prstGeom>
          <a:noFill/>
          <a:ln>
            <a:solidFill>
              <a:schemeClr val="accent1"/>
            </a:solidFill>
          </a:ln>
        </xdr:spPr>
      </xdr:pic>
    </xdr:grpSp>
    <xdr:clientData/>
  </xdr:twoCellAnchor>
  <xdr:twoCellAnchor>
    <xdr:from>
      <xdr:col>7</xdr:col>
      <xdr:colOff>533400</xdr:colOff>
      <xdr:row>69</xdr:row>
      <xdr:rowOff>0</xdr:rowOff>
    </xdr:from>
    <xdr:to>
      <xdr:col>9</xdr:col>
      <xdr:colOff>304800</xdr:colOff>
      <xdr:row>71</xdr:row>
      <xdr:rowOff>47625</xdr:rowOff>
    </xdr:to>
    <xdr:sp macro="" textlink="">
      <xdr:nvSpPr>
        <xdr:cNvPr id="2" name="Rechthoek: afgeronde hoeken 1">
          <a:hlinkClick xmlns:r="http://schemas.openxmlformats.org/officeDocument/2006/relationships" r:id="rId4" tooltip="Verder"/>
          <a:extLst>
            <a:ext uri="{FF2B5EF4-FFF2-40B4-BE49-F238E27FC236}">
              <a16:creationId xmlns:a16="http://schemas.microsoft.com/office/drawing/2014/main" id="{E854D32F-8B70-4250-AEEA-2C401577B592}"/>
            </a:ext>
          </a:extLst>
        </xdr:cNvPr>
        <xdr:cNvSpPr/>
      </xdr:nvSpPr>
      <xdr:spPr>
        <a:xfrm>
          <a:off x="6457950" y="12487275"/>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VERDER </a:t>
          </a:r>
          <a:r>
            <a:rPr lang="nl-NL" sz="1100" baseline="0"/>
            <a:t> &gt;</a:t>
          </a:r>
          <a:endParaRPr lang="nl-NL" sz="1100"/>
        </a:p>
      </xdr:txBody>
    </xdr:sp>
    <xdr:clientData/>
  </xdr:twoCellAnchor>
  <xdr:twoCellAnchor>
    <xdr:from>
      <xdr:col>6</xdr:col>
      <xdr:colOff>0</xdr:colOff>
      <xdr:row>69</xdr:row>
      <xdr:rowOff>0</xdr:rowOff>
    </xdr:from>
    <xdr:to>
      <xdr:col>7</xdr:col>
      <xdr:colOff>419100</xdr:colOff>
      <xdr:row>71</xdr:row>
      <xdr:rowOff>47625</xdr:rowOff>
    </xdr:to>
    <xdr:sp macro="" textlink="">
      <xdr:nvSpPr>
        <xdr:cNvPr id="3" name="Rechthoek: afgeronde hoeken 2">
          <a:hlinkClick xmlns:r="http://schemas.openxmlformats.org/officeDocument/2006/relationships" r:id="rId2" tooltip="Terug"/>
          <a:extLst>
            <a:ext uri="{FF2B5EF4-FFF2-40B4-BE49-F238E27FC236}">
              <a16:creationId xmlns:a16="http://schemas.microsoft.com/office/drawing/2014/main" id="{8D87E977-6A21-4CAE-822E-4992DD40CC19}"/>
            </a:ext>
          </a:extLst>
        </xdr:cNvPr>
        <xdr:cNvSpPr/>
      </xdr:nvSpPr>
      <xdr:spPr>
        <a:xfrm>
          <a:off x="5276850" y="12487275"/>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&lt;  TERUG</a:t>
          </a:r>
        </a:p>
      </xdr:txBody>
    </xdr:sp>
    <xdr:clientData/>
  </xdr:twoCellAnchor>
  <xdr:twoCellAnchor editAs="absolute">
    <xdr:from>
      <xdr:col>16</xdr:col>
      <xdr:colOff>152400</xdr:colOff>
      <xdr:row>1</xdr:row>
      <xdr:rowOff>9525</xdr:rowOff>
    </xdr:from>
    <xdr:to>
      <xdr:col>18</xdr:col>
      <xdr:colOff>148749</xdr:colOff>
      <xdr:row>3</xdr:row>
      <xdr:rowOff>183614</xdr:rowOff>
    </xdr:to>
    <xdr:sp macro="" textlink="">
      <xdr:nvSpPr>
        <xdr:cNvPr id="5" name="Rechthoek: afgeronde hoeken 4">
          <a:hlinkClick xmlns:r="http://schemas.openxmlformats.org/officeDocument/2006/relationships" r:id="rId10" tooltip="Nuttig links"/>
          <a:extLst>
            <a:ext uri="{FF2B5EF4-FFF2-40B4-BE49-F238E27FC236}">
              <a16:creationId xmlns:a16="http://schemas.microsoft.com/office/drawing/2014/main" id="{2142717C-F7B2-4DBD-95A3-E6B0CC4E18E9}"/>
            </a:ext>
          </a:extLst>
        </xdr:cNvPr>
        <xdr:cNvSpPr/>
      </xdr:nvSpPr>
      <xdr:spPr>
        <a:xfrm>
          <a:off x="11182350" y="200025"/>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704849</xdr:colOff>
      <xdr:row>5</xdr:row>
      <xdr:rowOff>44449</xdr:rowOff>
    </xdr:from>
    <xdr:to>
      <xdr:col>21</xdr:col>
      <xdr:colOff>507999</xdr:colOff>
      <xdr:row>19</xdr:row>
      <xdr:rowOff>171451</xdr:rowOff>
    </xdr:to>
    <xdr:grpSp>
      <xdr:nvGrpSpPr>
        <xdr:cNvPr id="24" name="Groep 23">
          <a:extLst>
            <a:ext uri="{FF2B5EF4-FFF2-40B4-BE49-F238E27FC236}">
              <a16:creationId xmlns:a16="http://schemas.microsoft.com/office/drawing/2014/main" id="{E69BD944-4131-904A-82A6-10CB9E1D5D27}"/>
            </a:ext>
          </a:extLst>
        </xdr:cNvPr>
        <xdr:cNvGrpSpPr/>
      </xdr:nvGrpSpPr>
      <xdr:grpSpPr>
        <a:xfrm>
          <a:off x="704849" y="996949"/>
          <a:ext cx="13862050" cy="2794002"/>
          <a:chOff x="704849" y="996949"/>
          <a:chExt cx="13953067" cy="2794002"/>
        </a:xfrm>
      </xdr:grpSpPr>
      <xdr:sp macro="" textlink="">
        <xdr:nvSpPr>
          <xdr:cNvPr id="20" name="Tekstvak 1">
            <a:extLst>
              <a:ext uri="{FF2B5EF4-FFF2-40B4-BE49-F238E27FC236}">
                <a16:creationId xmlns:a16="http://schemas.microsoft.com/office/drawing/2014/main" id="{E475FD3A-ACB7-4C6C-B89E-DE962AA264CC}"/>
              </a:ext>
            </a:extLst>
          </xdr:cNvPr>
          <xdr:cNvSpPr txBox="1"/>
        </xdr:nvSpPr>
        <xdr:spPr>
          <a:xfrm>
            <a:off x="704849" y="996949"/>
            <a:ext cx="13953067" cy="2794002"/>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nl-NL" sz="1600" b="1">
                <a:solidFill>
                  <a:schemeClr val="accent1">
                    <a:lumMod val="75000"/>
                  </a:schemeClr>
                </a:solidFill>
                <a:latin typeface="+mn-lt"/>
                <a:ea typeface="+mn-ea"/>
                <a:cs typeface="+mn-cs"/>
              </a:rPr>
              <a:t>De Regeling Generatiebeleid van de Cao Ziekenhuizen </a:t>
            </a:r>
          </a:p>
          <a:p>
            <a:endParaRPr lang="nl-NL" sz="2000" b="1">
              <a:solidFill>
                <a:schemeClr val="accent1">
                  <a:lumMod val="75000"/>
                </a:schemeClr>
              </a:solidFill>
              <a:latin typeface="+mn-lt"/>
              <a:ea typeface="+mn-ea"/>
              <a:cs typeface="+mn-cs"/>
            </a:endParaRPr>
          </a:p>
          <a:p>
            <a:r>
              <a:rPr lang="nl-NL" sz="1400" b="0" i="1">
                <a:solidFill>
                  <a:schemeClr val="accent1">
                    <a:lumMod val="75000"/>
                  </a:schemeClr>
                </a:solidFill>
                <a:latin typeface="+mn-lt"/>
                <a:ea typeface="+mn-ea"/>
                <a:cs typeface="+mn-cs"/>
              </a:rPr>
              <a:t>Welke</a:t>
            </a:r>
            <a:r>
              <a:rPr lang="nl-NL" sz="1400" b="0" i="1" baseline="0">
                <a:solidFill>
                  <a:schemeClr val="accent1">
                    <a:lumMod val="75000"/>
                  </a:schemeClr>
                </a:solidFill>
                <a:latin typeface="+mn-lt"/>
                <a:ea typeface="+mn-ea"/>
                <a:cs typeface="+mn-cs"/>
              </a:rPr>
              <a:t> regeling past bij jou?</a:t>
            </a:r>
          </a:p>
          <a:p>
            <a:r>
              <a:rPr lang="nl-NL" sz="1200" b="0" i="0" baseline="0">
                <a:solidFill>
                  <a:schemeClr val="dk1"/>
                </a:solidFill>
                <a:effectLst/>
                <a:latin typeface="+mn-lt"/>
                <a:ea typeface="+mn-ea"/>
                <a:cs typeface="+mn-cs"/>
              </a:rPr>
              <a:t>Een </a:t>
            </a:r>
            <a:r>
              <a:rPr lang="nl-NL" sz="1200" b="0" i="1" baseline="0">
                <a:solidFill>
                  <a:schemeClr val="dk1"/>
                </a:solidFill>
                <a:effectLst/>
                <a:latin typeface="+mn-lt"/>
                <a:ea typeface="+mn-ea"/>
                <a:cs typeface="+mn-cs"/>
              </a:rPr>
              <a:t>Regeling Generatiebeleid </a:t>
            </a:r>
            <a:r>
              <a:rPr lang="nl-NL" sz="1200" b="0" i="0" baseline="0">
                <a:solidFill>
                  <a:schemeClr val="dk1"/>
                </a:solidFill>
                <a:effectLst/>
                <a:latin typeface="+mn-lt"/>
                <a:ea typeface="+mn-ea"/>
                <a:cs typeface="+mn-cs"/>
              </a:rPr>
              <a:t>kent drie onderdelen:</a:t>
            </a:r>
          </a:p>
          <a:p>
            <a:r>
              <a:rPr lang="nl-NL" sz="1200" b="0" i="0" baseline="0">
                <a:solidFill>
                  <a:schemeClr val="dk1"/>
                </a:solidFill>
                <a:effectLst/>
                <a:latin typeface="+mn-lt"/>
                <a:ea typeface="+mn-ea"/>
                <a:cs typeface="+mn-cs"/>
              </a:rPr>
              <a:t>1. uren die je feitelijk gaat werken</a:t>
            </a:r>
          </a:p>
          <a:p>
            <a:r>
              <a:rPr lang="nl-NL" sz="1200" b="0" i="0" baseline="0">
                <a:solidFill>
                  <a:schemeClr val="dk1"/>
                </a:solidFill>
                <a:effectLst/>
                <a:latin typeface="+mn-lt"/>
                <a:ea typeface="+mn-ea"/>
                <a:cs typeface="+mn-cs"/>
              </a:rPr>
              <a:t>2. het salaris dat je hiervoor gaat ontvangen</a:t>
            </a:r>
          </a:p>
          <a:p>
            <a:r>
              <a:rPr lang="nl-NL" sz="1200" b="0" i="0" baseline="0">
                <a:solidFill>
                  <a:schemeClr val="dk1"/>
                </a:solidFill>
                <a:effectLst/>
                <a:latin typeface="+mn-lt"/>
                <a:ea typeface="+mn-ea"/>
                <a:cs typeface="+mn-cs"/>
              </a:rPr>
              <a:t>3. de pensioenopbouw die je wilt hebben bij toepassing van de Regeling Generatiebeleid</a:t>
            </a:r>
          </a:p>
          <a:p>
            <a:endParaRPr lang="nl-NL" sz="1200" b="0" i="0" baseline="0">
              <a:solidFill>
                <a:schemeClr val="dk1"/>
              </a:solidFill>
              <a:effectLst/>
              <a:latin typeface="+mn-lt"/>
              <a:ea typeface="+mn-ea"/>
              <a:cs typeface="+mn-cs"/>
            </a:endParaRPr>
          </a:p>
          <a:p>
            <a:r>
              <a:rPr lang="nl-NL" sz="1200" b="0" i="0" baseline="0">
                <a:solidFill>
                  <a:schemeClr val="dk1"/>
                </a:solidFill>
                <a:effectLst/>
                <a:latin typeface="+mn-lt"/>
                <a:ea typeface="+mn-ea"/>
                <a:cs typeface="+mn-cs"/>
              </a:rPr>
              <a:t>Deze onderdelen worden veelal weergegeven in %. Als voorbeeld; een regeling 80%, 90%, 100% betekent dat je 80% gaat werken van het aantal huidige uren, je hiervoor 90% betaald krijgt (en geen 80% dus) en je 100% (dus volledig) pensioenopbouw hebt. Bijvoorbeeld: je werkt nu 32 uur. Je gaat deelnemem aan de </a:t>
            </a:r>
            <a:r>
              <a:rPr lang="nl-NL" sz="1100" b="0" i="0" baseline="0">
                <a:solidFill>
                  <a:schemeClr val="dk1"/>
                </a:solidFill>
                <a:effectLst/>
                <a:latin typeface="+mn-lt"/>
                <a:ea typeface="+mn-ea"/>
                <a:cs typeface="+mn-cs"/>
              </a:rPr>
              <a:t>80%, 90%, 100% regeling. Dus je gaat 25,6 uur werken, je krijgt salaris voor 28,8 uur en je bouwt pensioen op als zou je 32 uur werken.</a:t>
            </a:r>
            <a:endParaRPr lang="nl-NL" sz="1200" b="0" i="0" baseline="0">
              <a:solidFill>
                <a:schemeClr val="dk1"/>
              </a:solidFill>
              <a:effectLst/>
              <a:latin typeface="+mn-lt"/>
              <a:ea typeface="+mn-ea"/>
              <a:cs typeface="+mn-cs"/>
            </a:endParaRPr>
          </a:p>
          <a:p>
            <a:endParaRPr lang="nl-NL" sz="1200" b="0" i="0" baseline="0">
              <a:solidFill>
                <a:schemeClr val="dk1"/>
              </a:solidFill>
              <a:effectLst/>
              <a:latin typeface="+mn-lt"/>
              <a:ea typeface="+mn-ea"/>
              <a:cs typeface="+mn-cs"/>
            </a:endParaRPr>
          </a:p>
          <a:p>
            <a:r>
              <a:rPr lang="nl-NL" sz="1200" b="0" i="0" baseline="0">
                <a:solidFill>
                  <a:schemeClr val="dk1"/>
                </a:solidFill>
                <a:effectLst/>
                <a:latin typeface="+mn-lt"/>
                <a:ea typeface="+mn-ea"/>
                <a:cs typeface="+mn-cs"/>
              </a:rPr>
              <a:t>Om het </a:t>
            </a:r>
            <a:r>
              <a:rPr lang="nl-NL" sz="1200">
                <a:solidFill>
                  <a:schemeClr val="dk1"/>
                </a:solidFill>
                <a:effectLst/>
                <a:latin typeface="+mn-lt"/>
                <a:ea typeface="+mn-ea"/>
                <a:cs typeface="+mn-cs"/>
              </a:rPr>
              <a:t>financiële</a:t>
            </a:r>
            <a:r>
              <a:rPr lang="nl-NL" sz="1200" b="0" i="0" baseline="0">
                <a:solidFill>
                  <a:schemeClr val="dk1"/>
                </a:solidFill>
                <a:effectLst/>
                <a:latin typeface="+mn-lt"/>
                <a:ea typeface="+mn-ea"/>
                <a:cs typeface="+mn-cs"/>
              </a:rPr>
              <a:t> inzicht te geven wat een </a:t>
            </a:r>
            <a:r>
              <a:rPr lang="nl-NL" sz="1200" b="0" i="1" baseline="0">
                <a:solidFill>
                  <a:schemeClr val="dk1"/>
                </a:solidFill>
                <a:effectLst/>
                <a:latin typeface="+mn-lt"/>
                <a:ea typeface="+mn-ea"/>
                <a:cs typeface="+mn-cs"/>
              </a:rPr>
              <a:t>Regeling Generatiebeleid </a:t>
            </a:r>
            <a:r>
              <a:rPr lang="nl-NL" sz="1200" b="0" i="0" baseline="0">
                <a:solidFill>
                  <a:schemeClr val="dk1"/>
                </a:solidFill>
                <a:effectLst/>
                <a:latin typeface="+mn-lt"/>
                <a:ea typeface="+mn-ea"/>
                <a:cs typeface="+mn-cs"/>
              </a:rPr>
              <a:t>voor je betekent, vragen we je om hier je gewenste regeling in te voeren. Dit als percentage van je huidig aantal uren, salaris en pensioenopbouw.</a:t>
            </a:r>
          </a:p>
        </xdr:txBody>
      </xdr:sp>
      <xdr:pic>
        <xdr:nvPicPr>
          <xdr:cNvPr id="4" name="Afbeelding 3">
            <a:extLst>
              <a:ext uri="{FF2B5EF4-FFF2-40B4-BE49-F238E27FC236}">
                <a16:creationId xmlns:a16="http://schemas.microsoft.com/office/drawing/2014/main" id="{817F4514-17F7-42F6-BDF9-F60603489A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68313" y="1092735"/>
            <a:ext cx="1367895" cy="681031"/>
          </a:xfrm>
          <a:prstGeom prst="rect">
            <a:avLst/>
          </a:prstGeom>
          <a:noFill/>
          <a:ln>
            <a:solidFill>
              <a:schemeClr val="accent1"/>
            </a:solidFill>
          </a:ln>
        </xdr:spPr>
      </xdr:pic>
    </xdr:grpSp>
    <xdr:clientData/>
  </xdr:twoCellAnchor>
  <xdr:twoCellAnchor editAs="absolute">
    <xdr:from>
      <xdr:col>1</xdr:col>
      <xdr:colOff>0</xdr:colOff>
      <xdr:row>1</xdr:row>
      <xdr:rowOff>0</xdr:rowOff>
    </xdr:from>
    <xdr:to>
      <xdr:col>16</xdr:col>
      <xdr:colOff>115366</xdr:colOff>
      <xdr:row>3</xdr:row>
      <xdr:rowOff>179261</xdr:rowOff>
    </xdr:to>
    <xdr:grpSp>
      <xdr:nvGrpSpPr>
        <xdr:cNvPr id="3" name="Groep 2">
          <a:extLst>
            <a:ext uri="{FF2B5EF4-FFF2-40B4-BE49-F238E27FC236}">
              <a16:creationId xmlns:a16="http://schemas.microsoft.com/office/drawing/2014/main" id="{49305969-4E2E-4E6D-86D7-359BF180316B}"/>
            </a:ext>
          </a:extLst>
        </xdr:cNvPr>
        <xdr:cNvGrpSpPr/>
      </xdr:nvGrpSpPr>
      <xdr:grpSpPr>
        <a:xfrm>
          <a:off x="714375" y="190500"/>
          <a:ext cx="10411891" cy="560261"/>
          <a:chOff x="952500" y="1164293"/>
          <a:chExt cx="10411891" cy="565024"/>
        </a:xfrm>
      </xdr:grpSpPr>
      <xdr:sp macro="" textlink="">
        <xdr:nvSpPr>
          <xdr:cNvPr id="15" name="Rechthoek: afgeronde hoeken 14">
            <a:hlinkClick xmlns:r="http://schemas.openxmlformats.org/officeDocument/2006/relationships" r:id="rId2" tooltip="Start"/>
            <a:extLst>
              <a:ext uri="{FF2B5EF4-FFF2-40B4-BE49-F238E27FC236}">
                <a16:creationId xmlns:a16="http://schemas.microsoft.com/office/drawing/2014/main" id="{F9D76734-BA29-081C-0B85-09B0597C0E4A}"/>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16" name="Rechthoek: afgeronde hoeken 15">
            <a:hlinkClick xmlns:r="http://schemas.openxmlformats.org/officeDocument/2006/relationships" r:id="rId3" tooltip="De regeling uitgelegd"/>
            <a:extLst>
              <a:ext uri="{FF2B5EF4-FFF2-40B4-BE49-F238E27FC236}">
                <a16:creationId xmlns:a16="http://schemas.microsoft.com/office/drawing/2014/main" id="{CF043CE9-26C2-4F0A-80DC-1E16041A0A66}"/>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17" name="Rechthoek: afgeronde hoeken 16">
            <a:hlinkClick xmlns:r="http://schemas.openxmlformats.org/officeDocument/2006/relationships" r:id="rId4" tooltip="Gevolgen van deelname"/>
            <a:extLst>
              <a:ext uri="{FF2B5EF4-FFF2-40B4-BE49-F238E27FC236}">
                <a16:creationId xmlns:a16="http://schemas.microsoft.com/office/drawing/2014/main" id="{7307A560-49AE-394E-3A55-39690CD8814F}"/>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18" name="Rechthoek: afgeronde hoeken 17">
            <a:hlinkClick xmlns:r="http://schemas.openxmlformats.org/officeDocument/2006/relationships" r:id="rId5" tooltip="De regeling"/>
            <a:extLst>
              <a:ext uri="{FF2B5EF4-FFF2-40B4-BE49-F238E27FC236}">
                <a16:creationId xmlns:a16="http://schemas.microsoft.com/office/drawing/2014/main" id="{32E4A16D-3D53-3568-CC7C-44CCB020883F}"/>
              </a:ext>
            </a:extLst>
          </xdr:cNvPr>
          <xdr:cNvSpPr/>
        </xdr:nvSpPr>
        <xdr:spPr>
          <a:xfrm>
            <a:off x="4861767" y="1174876"/>
            <a:ext cx="1256020" cy="549329"/>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De regeling </a:t>
            </a:r>
          </a:p>
        </xdr:txBody>
      </xdr:sp>
      <xdr:sp macro="" textlink="">
        <xdr:nvSpPr>
          <xdr:cNvPr id="19" name="Rechthoek: afgeronde hoeken 18">
            <a:hlinkClick xmlns:r="http://schemas.openxmlformats.org/officeDocument/2006/relationships" r:id="rId6" tooltip="Kan ik deelnemen?"/>
            <a:extLst>
              <a:ext uri="{FF2B5EF4-FFF2-40B4-BE49-F238E27FC236}">
                <a16:creationId xmlns:a16="http://schemas.microsoft.com/office/drawing/2014/main" id="{DBCFC280-D0CC-D20D-BAC8-0A3D5EB28118}"/>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21" name="Rechthoek: afgeronde hoeken 20">
            <a:hlinkClick xmlns:r="http://schemas.openxmlformats.org/officeDocument/2006/relationships" r:id="rId7" tooltip="Mijn gegevens"/>
            <a:extLst>
              <a:ext uri="{FF2B5EF4-FFF2-40B4-BE49-F238E27FC236}">
                <a16:creationId xmlns:a16="http://schemas.microsoft.com/office/drawing/2014/main" id="{B935FC40-A12B-A0CB-58BA-50403AD302F1}"/>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22" name="Rechthoek: afgeronde hoeken 21">
            <a:hlinkClick xmlns:r="http://schemas.openxmlformats.org/officeDocument/2006/relationships" r:id="rId8" tooltip="Inzicht"/>
            <a:extLst>
              <a:ext uri="{FF2B5EF4-FFF2-40B4-BE49-F238E27FC236}">
                <a16:creationId xmlns:a16="http://schemas.microsoft.com/office/drawing/2014/main" id="{E5C1D29F-3A03-7B8B-6F0C-6919D07096A3}"/>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23" name="Rechthoek: afgeronde hoeken 22">
            <a:hlinkClick xmlns:r="http://schemas.openxmlformats.org/officeDocument/2006/relationships" r:id="rId9" tooltip="Mijn loopbaanpad"/>
            <a:extLst>
              <a:ext uri="{FF2B5EF4-FFF2-40B4-BE49-F238E27FC236}">
                <a16:creationId xmlns:a16="http://schemas.microsoft.com/office/drawing/2014/main" id="{B1CEF54F-29CE-C7BE-3FAA-E9B0C17B594E}"/>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loopbaandpad</a:t>
            </a:r>
          </a:p>
        </xdr:txBody>
      </xdr:sp>
    </xdr:grpSp>
    <xdr:clientData/>
  </xdr:twoCellAnchor>
  <xdr:twoCellAnchor>
    <xdr:from>
      <xdr:col>5</xdr:col>
      <xdr:colOff>533400</xdr:colOff>
      <xdr:row>32</xdr:row>
      <xdr:rowOff>0</xdr:rowOff>
    </xdr:from>
    <xdr:to>
      <xdr:col>7</xdr:col>
      <xdr:colOff>304800</xdr:colOff>
      <xdr:row>34</xdr:row>
      <xdr:rowOff>57150</xdr:rowOff>
    </xdr:to>
    <xdr:sp macro="" textlink="">
      <xdr:nvSpPr>
        <xdr:cNvPr id="5" name="Rechthoek: afgeronde hoeken 4">
          <a:hlinkClick xmlns:r="http://schemas.openxmlformats.org/officeDocument/2006/relationships" r:id="rId6" tooltip="Verder"/>
          <a:extLst>
            <a:ext uri="{FF2B5EF4-FFF2-40B4-BE49-F238E27FC236}">
              <a16:creationId xmlns:a16="http://schemas.microsoft.com/office/drawing/2014/main" id="{94392161-A3DE-46EF-9DE3-DB7CADA7DDC8}"/>
            </a:ext>
          </a:extLst>
        </xdr:cNvPr>
        <xdr:cNvSpPr/>
      </xdr:nvSpPr>
      <xdr:spPr>
        <a:xfrm>
          <a:off x="5133975" y="5791200"/>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VERDER </a:t>
          </a:r>
          <a:r>
            <a:rPr lang="nl-NL" sz="1100" baseline="0"/>
            <a:t> &gt;</a:t>
          </a:r>
          <a:endParaRPr lang="nl-NL" sz="1100"/>
        </a:p>
      </xdr:txBody>
    </xdr:sp>
    <xdr:clientData/>
  </xdr:twoCellAnchor>
  <xdr:twoCellAnchor>
    <xdr:from>
      <xdr:col>4</xdr:col>
      <xdr:colOff>0</xdr:colOff>
      <xdr:row>32</xdr:row>
      <xdr:rowOff>0</xdr:rowOff>
    </xdr:from>
    <xdr:to>
      <xdr:col>5</xdr:col>
      <xdr:colOff>419100</xdr:colOff>
      <xdr:row>34</xdr:row>
      <xdr:rowOff>57150</xdr:rowOff>
    </xdr:to>
    <xdr:sp macro="" textlink="">
      <xdr:nvSpPr>
        <xdr:cNvPr id="6" name="Rechthoek: afgeronde hoeken 5">
          <a:hlinkClick xmlns:r="http://schemas.openxmlformats.org/officeDocument/2006/relationships" r:id="rId4" tooltip="Terug"/>
          <a:extLst>
            <a:ext uri="{FF2B5EF4-FFF2-40B4-BE49-F238E27FC236}">
              <a16:creationId xmlns:a16="http://schemas.microsoft.com/office/drawing/2014/main" id="{29638C73-F700-4224-BD6C-E15C33CC8DE1}"/>
            </a:ext>
          </a:extLst>
        </xdr:cNvPr>
        <xdr:cNvSpPr/>
      </xdr:nvSpPr>
      <xdr:spPr>
        <a:xfrm>
          <a:off x="3952875" y="5791200"/>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&lt;  TERUG</a:t>
          </a:r>
        </a:p>
      </xdr:txBody>
    </xdr:sp>
    <xdr:clientData/>
  </xdr:twoCellAnchor>
  <xdr:twoCellAnchor editAs="absolute">
    <xdr:from>
      <xdr:col>16</xdr:col>
      <xdr:colOff>171450</xdr:colOff>
      <xdr:row>1</xdr:row>
      <xdr:rowOff>9525</xdr:rowOff>
    </xdr:from>
    <xdr:to>
      <xdr:col>18</xdr:col>
      <xdr:colOff>167799</xdr:colOff>
      <xdr:row>3</xdr:row>
      <xdr:rowOff>183614</xdr:rowOff>
    </xdr:to>
    <xdr:sp macro="" textlink="">
      <xdr:nvSpPr>
        <xdr:cNvPr id="2" name="Rechthoek: afgeronde hoeken 1">
          <a:hlinkClick xmlns:r="http://schemas.openxmlformats.org/officeDocument/2006/relationships" r:id="rId10" tooltip="Nuttig links"/>
          <a:extLst>
            <a:ext uri="{FF2B5EF4-FFF2-40B4-BE49-F238E27FC236}">
              <a16:creationId xmlns:a16="http://schemas.microsoft.com/office/drawing/2014/main" id="{59340D6A-BA47-4062-A770-8513B85EA11A}"/>
            </a:ext>
          </a:extLst>
        </xdr:cNvPr>
        <xdr:cNvSpPr/>
      </xdr:nvSpPr>
      <xdr:spPr>
        <a:xfrm>
          <a:off x="11182350" y="200025"/>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5</xdr:row>
      <xdr:rowOff>69852</xdr:rowOff>
    </xdr:from>
    <xdr:to>
      <xdr:col>18</xdr:col>
      <xdr:colOff>63500</xdr:colOff>
      <xdr:row>14</xdr:row>
      <xdr:rowOff>142875</xdr:rowOff>
    </xdr:to>
    <xdr:grpSp>
      <xdr:nvGrpSpPr>
        <xdr:cNvPr id="24" name="Groep 23">
          <a:extLst>
            <a:ext uri="{FF2B5EF4-FFF2-40B4-BE49-F238E27FC236}">
              <a16:creationId xmlns:a16="http://schemas.microsoft.com/office/drawing/2014/main" id="{13FBD704-C4E3-077A-9A99-571A16D8A1F9}"/>
            </a:ext>
          </a:extLst>
        </xdr:cNvPr>
        <xdr:cNvGrpSpPr/>
      </xdr:nvGrpSpPr>
      <xdr:grpSpPr>
        <a:xfrm>
          <a:off x="723900" y="1022352"/>
          <a:ext cx="13569950" cy="1787523"/>
          <a:chOff x="729192" y="1022352"/>
          <a:chExt cx="13621808" cy="1787523"/>
        </a:xfrm>
      </xdr:grpSpPr>
      <xdr:sp macro="" textlink="">
        <xdr:nvSpPr>
          <xdr:cNvPr id="22" name="Tekstvak 1">
            <a:extLst>
              <a:ext uri="{FF2B5EF4-FFF2-40B4-BE49-F238E27FC236}">
                <a16:creationId xmlns:a16="http://schemas.microsoft.com/office/drawing/2014/main" id="{46BAC842-B2CB-426F-B470-8E964AE139C9}"/>
              </a:ext>
            </a:extLst>
          </xdr:cNvPr>
          <xdr:cNvSpPr txBox="1"/>
        </xdr:nvSpPr>
        <xdr:spPr>
          <a:xfrm>
            <a:off x="729192" y="1022352"/>
            <a:ext cx="13621808" cy="1787523"/>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nl-NL" sz="1600" b="1">
                <a:solidFill>
                  <a:schemeClr val="accent1">
                    <a:lumMod val="75000"/>
                  </a:schemeClr>
                </a:solidFill>
                <a:latin typeface="+mn-lt"/>
                <a:ea typeface="+mn-ea"/>
                <a:cs typeface="+mn-cs"/>
              </a:rPr>
              <a:t>De Regeling Generatiebeleid van de Cao Ziekenhuizen </a:t>
            </a:r>
          </a:p>
          <a:p>
            <a:endParaRPr lang="nl-NL" sz="2000" b="1">
              <a:solidFill>
                <a:schemeClr val="accent1">
                  <a:lumMod val="75000"/>
                </a:schemeClr>
              </a:solidFill>
              <a:latin typeface="+mn-lt"/>
              <a:ea typeface="+mn-ea"/>
              <a:cs typeface="+mn-cs"/>
            </a:endParaRPr>
          </a:p>
          <a:p>
            <a:r>
              <a:rPr lang="nl-NL" sz="1400" b="0" i="1">
                <a:solidFill>
                  <a:schemeClr val="accent1">
                    <a:lumMod val="75000"/>
                  </a:schemeClr>
                </a:solidFill>
                <a:latin typeface="+mn-lt"/>
                <a:ea typeface="+mn-ea"/>
                <a:cs typeface="+mn-cs"/>
              </a:rPr>
              <a:t>Kan ik deelnemen aan de Regeling Generatiebeleid?</a:t>
            </a:r>
            <a:endParaRPr lang="nl-NL" sz="1400" b="0" i="1" baseline="0">
              <a:solidFill>
                <a:schemeClr val="accent1">
                  <a:lumMod val="75000"/>
                </a:schemeClr>
              </a:solidFill>
              <a:latin typeface="+mn-lt"/>
              <a:ea typeface="+mn-ea"/>
              <a:cs typeface="+mn-cs"/>
            </a:endParaRPr>
          </a:p>
          <a:p>
            <a:r>
              <a:rPr lang="nl-NL" sz="1200" b="0" i="0" baseline="0">
                <a:solidFill>
                  <a:schemeClr val="dk1"/>
                </a:solidFill>
                <a:effectLst/>
                <a:latin typeface="+mn-lt"/>
                <a:ea typeface="+mn-ea"/>
                <a:cs typeface="+mn-cs"/>
              </a:rPr>
              <a:t>Je hebt hiervoor aangegeven welke regeling voor jou mogelijk passend is. </a:t>
            </a:r>
          </a:p>
          <a:p>
            <a:endParaRPr lang="nl-NL" sz="1200" b="0" i="0" baseline="0">
              <a:solidFill>
                <a:schemeClr val="dk1"/>
              </a:solidFill>
              <a:effectLst/>
              <a:latin typeface="+mn-lt"/>
              <a:ea typeface="+mn-ea"/>
              <a:cs typeface="+mn-cs"/>
            </a:endParaRPr>
          </a:p>
          <a:p>
            <a:r>
              <a:rPr lang="nl-NL" sz="1200" b="0" i="0" baseline="0">
                <a:solidFill>
                  <a:schemeClr val="dk1"/>
                </a:solidFill>
                <a:effectLst/>
                <a:latin typeface="+mn-lt"/>
                <a:ea typeface="+mn-ea"/>
                <a:cs typeface="+mn-cs"/>
              </a:rPr>
              <a:t>De volgende stap is om te toetsen of je daadwerkelijk kunt deelnemen aan de regeling. Kortom, voldoe je aan de voorwaarden die de cao stelt? Om dat te bepalen vragen we je om de volgende vragen te beantwoorden.</a:t>
            </a:r>
          </a:p>
        </xdr:txBody>
      </xdr:sp>
      <xdr:pic>
        <xdr:nvPicPr>
          <xdr:cNvPr id="3" name="Afbeelding 2">
            <a:extLst>
              <a:ext uri="{FF2B5EF4-FFF2-40B4-BE49-F238E27FC236}">
                <a16:creationId xmlns:a16="http://schemas.microsoft.com/office/drawing/2014/main" id="{74BDC150-86CE-48D2-8CCD-36E2D7C7CA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2075" y="1139825"/>
            <a:ext cx="1367896" cy="681031"/>
          </a:xfrm>
          <a:prstGeom prst="rect">
            <a:avLst/>
          </a:prstGeom>
          <a:noFill/>
          <a:ln>
            <a:solidFill>
              <a:schemeClr val="accent1"/>
            </a:solidFill>
          </a:ln>
        </xdr:spPr>
      </xdr:pic>
    </xdr:grpSp>
    <xdr:clientData/>
  </xdr:twoCellAnchor>
  <xdr:twoCellAnchor editAs="absolute">
    <xdr:from>
      <xdr:col>1</xdr:col>
      <xdr:colOff>0</xdr:colOff>
      <xdr:row>1</xdr:row>
      <xdr:rowOff>0</xdr:rowOff>
    </xdr:from>
    <xdr:to>
      <xdr:col>12</xdr:col>
      <xdr:colOff>553516</xdr:colOff>
      <xdr:row>3</xdr:row>
      <xdr:rowOff>179261</xdr:rowOff>
    </xdr:to>
    <xdr:grpSp>
      <xdr:nvGrpSpPr>
        <xdr:cNvPr id="4" name="Groep 3">
          <a:extLst>
            <a:ext uri="{FF2B5EF4-FFF2-40B4-BE49-F238E27FC236}">
              <a16:creationId xmlns:a16="http://schemas.microsoft.com/office/drawing/2014/main" id="{092B6355-FC53-4BA0-A697-BDA850BFB4F3}"/>
            </a:ext>
          </a:extLst>
        </xdr:cNvPr>
        <xdr:cNvGrpSpPr/>
      </xdr:nvGrpSpPr>
      <xdr:grpSpPr>
        <a:xfrm>
          <a:off x="714375" y="190500"/>
          <a:ext cx="10411891" cy="560261"/>
          <a:chOff x="952500" y="1164293"/>
          <a:chExt cx="10411891" cy="565024"/>
        </a:xfrm>
      </xdr:grpSpPr>
      <xdr:sp macro="" textlink="">
        <xdr:nvSpPr>
          <xdr:cNvPr id="5" name="Rechthoek: afgeronde hoeken 4">
            <a:hlinkClick xmlns:r="http://schemas.openxmlformats.org/officeDocument/2006/relationships" r:id="rId2" tooltip="Start"/>
            <a:extLst>
              <a:ext uri="{FF2B5EF4-FFF2-40B4-BE49-F238E27FC236}">
                <a16:creationId xmlns:a16="http://schemas.microsoft.com/office/drawing/2014/main" id="{EF50651E-5EB6-8021-66D5-626B913DECBB}"/>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8" name="Rechthoek: afgeronde hoeken 7">
            <a:hlinkClick xmlns:r="http://schemas.openxmlformats.org/officeDocument/2006/relationships" r:id="rId3" tooltip="De regeling uitgelegd"/>
            <a:extLst>
              <a:ext uri="{FF2B5EF4-FFF2-40B4-BE49-F238E27FC236}">
                <a16:creationId xmlns:a16="http://schemas.microsoft.com/office/drawing/2014/main" id="{B4B86A9B-E37A-0A60-732A-3F7322FCFC08}"/>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10" name="Rechthoek: afgeronde hoeken 9">
            <a:hlinkClick xmlns:r="http://schemas.openxmlformats.org/officeDocument/2006/relationships" r:id="rId4" tooltip="Gevolgen van deelname"/>
            <a:extLst>
              <a:ext uri="{FF2B5EF4-FFF2-40B4-BE49-F238E27FC236}">
                <a16:creationId xmlns:a16="http://schemas.microsoft.com/office/drawing/2014/main" id="{DB38F3A5-D1A6-893A-F414-C7CDCC57F37D}"/>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11" name="Rechthoek: afgeronde hoeken 10">
            <a:hlinkClick xmlns:r="http://schemas.openxmlformats.org/officeDocument/2006/relationships" r:id="rId5" tooltip="De regeling"/>
            <a:extLst>
              <a:ext uri="{FF2B5EF4-FFF2-40B4-BE49-F238E27FC236}">
                <a16:creationId xmlns:a16="http://schemas.microsoft.com/office/drawing/2014/main" id="{9DBECAE5-E7B3-0129-65E1-876DFDB064D5}"/>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19" name="Rechthoek: afgeronde hoeken 18">
            <a:hlinkClick xmlns:r="http://schemas.openxmlformats.org/officeDocument/2006/relationships" r:id="rId6" tooltip="Kan ik deelnemen?"/>
            <a:extLst>
              <a:ext uri="{FF2B5EF4-FFF2-40B4-BE49-F238E27FC236}">
                <a16:creationId xmlns:a16="http://schemas.microsoft.com/office/drawing/2014/main" id="{C8C81B7F-746E-E9EE-2348-B6460BF1A8F3}"/>
              </a:ext>
            </a:extLst>
          </xdr:cNvPr>
          <xdr:cNvSpPr/>
        </xdr:nvSpPr>
        <xdr:spPr>
          <a:xfrm>
            <a:off x="6166972" y="1174876"/>
            <a:ext cx="1256020" cy="549329"/>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Kan</a:t>
            </a:r>
            <a:r>
              <a:rPr lang="nl-NL" sz="1100" baseline="0">
                <a:solidFill>
                  <a:sysClr val="windowText" lastClr="000000"/>
                </a:solidFill>
              </a:rPr>
              <a:t> ik deelnemen?</a:t>
            </a:r>
            <a:endParaRPr lang="nl-NL" sz="1100">
              <a:solidFill>
                <a:sysClr val="windowText" lastClr="000000"/>
              </a:solidFill>
            </a:endParaRPr>
          </a:p>
        </xdr:txBody>
      </xdr:sp>
      <xdr:sp macro="" textlink="">
        <xdr:nvSpPr>
          <xdr:cNvPr id="20" name="Rechthoek: afgeronde hoeken 19">
            <a:hlinkClick xmlns:r="http://schemas.openxmlformats.org/officeDocument/2006/relationships" r:id="rId7" tooltip="Mijn gegevens"/>
            <a:extLst>
              <a:ext uri="{FF2B5EF4-FFF2-40B4-BE49-F238E27FC236}">
                <a16:creationId xmlns:a16="http://schemas.microsoft.com/office/drawing/2014/main" id="{2176BE14-5675-4340-5F6E-23E7E111954A}"/>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21" name="Rechthoek: afgeronde hoeken 20">
            <a:hlinkClick xmlns:r="http://schemas.openxmlformats.org/officeDocument/2006/relationships" r:id="rId8" tooltip="Inzicht"/>
            <a:extLst>
              <a:ext uri="{FF2B5EF4-FFF2-40B4-BE49-F238E27FC236}">
                <a16:creationId xmlns:a16="http://schemas.microsoft.com/office/drawing/2014/main" id="{47A82B69-1680-B3D8-B05B-9CD6ADA74AF7}"/>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23" name="Rechthoek: afgeronde hoeken 22">
            <a:hlinkClick xmlns:r="http://schemas.openxmlformats.org/officeDocument/2006/relationships" r:id="rId9" tooltip="Mijn loopbaanpad"/>
            <a:extLst>
              <a:ext uri="{FF2B5EF4-FFF2-40B4-BE49-F238E27FC236}">
                <a16:creationId xmlns:a16="http://schemas.microsoft.com/office/drawing/2014/main" id="{2B0EE2CF-CA6F-8B53-B9D9-D0FC8DEFDBE3}"/>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loopbaandpad</a:t>
            </a:r>
          </a:p>
        </xdr:txBody>
      </xdr:sp>
    </xdr:grpSp>
    <xdr:clientData/>
  </xdr:twoCellAnchor>
  <xdr:twoCellAnchor>
    <xdr:from>
      <xdr:col>4</xdr:col>
      <xdr:colOff>733425</xdr:colOff>
      <xdr:row>48</xdr:row>
      <xdr:rowOff>85725</xdr:rowOff>
    </xdr:from>
    <xdr:to>
      <xdr:col>6</xdr:col>
      <xdr:colOff>142875</xdr:colOff>
      <xdr:row>50</xdr:row>
      <xdr:rowOff>142875</xdr:rowOff>
    </xdr:to>
    <xdr:sp macro="" textlink="">
      <xdr:nvSpPr>
        <xdr:cNvPr id="2" name="Rechthoek: afgeronde hoeken 1">
          <a:hlinkClick xmlns:r="http://schemas.openxmlformats.org/officeDocument/2006/relationships" r:id="rId7" tooltip="Verder"/>
          <a:extLst>
            <a:ext uri="{FF2B5EF4-FFF2-40B4-BE49-F238E27FC236}">
              <a16:creationId xmlns:a16="http://schemas.microsoft.com/office/drawing/2014/main" id="{DC826EE8-914C-E763-5BE9-66A03247C135}"/>
            </a:ext>
          </a:extLst>
        </xdr:cNvPr>
        <xdr:cNvSpPr/>
      </xdr:nvSpPr>
      <xdr:spPr>
        <a:xfrm>
          <a:off x="5229225" y="8534400"/>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VERDER </a:t>
          </a:r>
          <a:r>
            <a:rPr lang="nl-NL" sz="1100" baseline="0"/>
            <a:t> &gt;</a:t>
          </a:r>
          <a:endParaRPr lang="nl-NL" sz="1100"/>
        </a:p>
      </xdr:txBody>
    </xdr:sp>
    <xdr:clientData/>
  </xdr:twoCellAnchor>
  <xdr:twoCellAnchor>
    <xdr:from>
      <xdr:col>3</xdr:col>
      <xdr:colOff>295275</xdr:colOff>
      <xdr:row>48</xdr:row>
      <xdr:rowOff>85725</xdr:rowOff>
    </xdr:from>
    <xdr:to>
      <xdr:col>4</xdr:col>
      <xdr:colOff>619125</xdr:colOff>
      <xdr:row>50</xdr:row>
      <xdr:rowOff>142875</xdr:rowOff>
    </xdr:to>
    <xdr:sp macro="" textlink="">
      <xdr:nvSpPr>
        <xdr:cNvPr id="6" name="Rechthoek: afgeronde hoeken 5">
          <a:hlinkClick xmlns:r="http://schemas.openxmlformats.org/officeDocument/2006/relationships" r:id="rId5" tooltip="Terug"/>
          <a:extLst>
            <a:ext uri="{FF2B5EF4-FFF2-40B4-BE49-F238E27FC236}">
              <a16:creationId xmlns:a16="http://schemas.microsoft.com/office/drawing/2014/main" id="{79F4B273-34BA-47DF-9B45-E875D5D1DE03}"/>
            </a:ext>
          </a:extLst>
        </xdr:cNvPr>
        <xdr:cNvSpPr/>
      </xdr:nvSpPr>
      <xdr:spPr>
        <a:xfrm>
          <a:off x="4048125" y="8534400"/>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&lt;  TERUG</a:t>
          </a:r>
        </a:p>
      </xdr:txBody>
    </xdr:sp>
    <xdr:clientData/>
  </xdr:twoCellAnchor>
  <xdr:twoCellAnchor editAs="absolute">
    <xdr:from>
      <xdr:col>12</xdr:col>
      <xdr:colOff>600075</xdr:colOff>
      <xdr:row>1</xdr:row>
      <xdr:rowOff>9525</xdr:rowOff>
    </xdr:from>
    <xdr:to>
      <xdr:col>14</xdr:col>
      <xdr:colOff>596424</xdr:colOff>
      <xdr:row>3</xdr:row>
      <xdr:rowOff>183614</xdr:rowOff>
    </xdr:to>
    <xdr:sp macro="" textlink="">
      <xdr:nvSpPr>
        <xdr:cNvPr id="7" name="Rechthoek: afgeronde hoeken 6">
          <a:hlinkClick xmlns:r="http://schemas.openxmlformats.org/officeDocument/2006/relationships" r:id="rId10" tooltip="Nuttig links"/>
          <a:extLst>
            <a:ext uri="{FF2B5EF4-FFF2-40B4-BE49-F238E27FC236}">
              <a16:creationId xmlns:a16="http://schemas.microsoft.com/office/drawing/2014/main" id="{12E59D8A-6A74-4044-B33E-CDC37D90BFF1}"/>
            </a:ext>
          </a:extLst>
        </xdr:cNvPr>
        <xdr:cNvSpPr/>
      </xdr:nvSpPr>
      <xdr:spPr>
        <a:xfrm>
          <a:off x="11172825" y="200025"/>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683419</xdr:colOff>
      <xdr:row>5</xdr:row>
      <xdr:rowOff>34527</xdr:rowOff>
    </xdr:from>
    <xdr:to>
      <xdr:col>19</xdr:col>
      <xdr:colOff>416718</xdr:colOff>
      <xdr:row>18</xdr:row>
      <xdr:rowOff>9525</xdr:rowOff>
    </xdr:to>
    <xdr:grpSp>
      <xdr:nvGrpSpPr>
        <xdr:cNvPr id="24" name="Groep 23">
          <a:extLst>
            <a:ext uri="{FF2B5EF4-FFF2-40B4-BE49-F238E27FC236}">
              <a16:creationId xmlns:a16="http://schemas.microsoft.com/office/drawing/2014/main" id="{06F70AB6-9C9E-E713-AFE7-C885C7B73E14}"/>
            </a:ext>
          </a:extLst>
        </xdr:cNvPr>
        <xdr:cNvGrpSpPr/>
      </xdr:nvGrpSpPr>
      <xdr:grpSpPr>
        <a:xfrm>
          <a:off x="683419" y="987027"/>
          <a:ext cx="14154149" cy="2451498"/>
          <a:chOff x="683419" y="987027"/>
          <a:chExt cx="14200716" cy="2451498"/>
        </a:xfrm>
      </xdr:grpSpPr>
      <xdr:sp macro="" textlink="">
        <xdr:nvSpPr>
          <xdr:cNvPr id="19" name="Tekstvak 1">
            <a:extLst>
              <a:ext uri="{FF2B5EF4-FFF2-40B4-BE49-F238E27FC236}">
                <a16:creationId xmlns:a16="http://schemas.microsoft.com/office/drawing/2014/main" id="{1FB32059-020C-429B-B379-D2D2A0C3582E}"/>
              </a:ext>
            </a:extLst>
          </xdr:cNvPr>
          <xdr:cNvSpPr txBox="1"/>
        </xdr:nvSpPr>
        <xdr:spPr>
          <a:xfrm>
            <a:off x="683419" y="987027"/>
            <a:ext cx="14200716" cy="2451498"/>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nl-NL" sz="1600" b="1">
                <a:solidFill>
                  <a:schemeClr val="accent1">
                    <a:lumMod val="75000"/>
                  </a:schemeClr>
                </a:solidFill>
                <a:latin typeface="+mn-lt"/>
                <a:ea typeface="+mn-ea"/>
                <a:cs typeface="+mn-cs"/>
              </a:rPr>
              <a:t>De Regeling Generatiebeleid van de Cao Ziekenhuizen </a:t>
            </a:r>
          </a:p>
          <a:p>
            <a:endParaRPr lang="nl-NL" sz="2000" b="1">
              <a:solidFill>
                <a:schemeClr val="accent1">
                  <a:lumMod val="75000"/>
                </a:schemeClr>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PLB en de Regeling Generatiebeleid</a:t>
            </a:r>
          </a:p>
          <a:p>
            <a:r>
              <a:rPr lang="nl-NL" sz="1200" b="0" i="0" baseline="0">
                <a:solidFill>
                  <a:sysClr val="windowText" lastClr="000000"/>
                </a:solidFill>
                <a:latin typeface="+mn-lt"/>
                <a:ea typeface="+mn-ea"/>
                <a:cs typeface="+mn-cs"/>
              </a:rPr>
              <a:t>Met het PLB-verlof kan je minder werken met behoud van salaris.  Voordat je daadwerkelijk gebruik kan maken van de Regeling Generatiebeleid moet je eerst je mogelijke saldo aan PLB-uren opmaken. </a:t>
            </a:r>
          </a:p>
          <a:p>
            <a:r>
              <a:rPr lang="nl-NL" sz="1200" b="0" i="0" baseline="0">
                <a:solidFill>
                  <a:sysClr val="windowText" lastClr="000000"/>
                </a:solidFill>
                <a:latin typeface="+mn-lt"/>
                <a:ea typeface="+mn-ea"/>
                <a:cs typeface="+mn-cs"/>
              </a:rPr>
              <a:t>Vul hier in het saldo PLB-uren zoals je op dit moment hebt. Hoe je deze uren wilt gaan opnemen, vragen we je ook om op te geven.</a:t>
            </a:r>
          </a:p>
          <a:p>
            <a:r>
              <a:rPr lang="nl-NL" sz="1200" b="0" i="0" baseline="0">
                <a:solidFill>
                  <a:sysClr val="windowText" lastClr="000000"/>
                </a:solidFill>
                <a:latin typeface="+mn-lt"/>
                <a:ea typeface="+mn-ea"/>
                <a:cs typeface="+mn-cs"/>
              </a:rPr>
              <a:t>Je vindt het PLB-saldo terug op je salarisstrook. </a:t>
            </a:r>
            <a:r>
              <a:rPr lang="nl-NL" sz="1200">
                <a:solidFill>
                  <a:schemeClr val="dk1"/>
                </a:solidFill>
                <a:effectLst/>
                <a:latin typeface="+mn-lt"/>
                <a:ea typeface="+mn-ea"/>
                <a:cs typeface="+mn-cs"/>
              </a:rPr>
              <a:t>Of in het roosterprogramma dat je werkgever gebruikt.</a:t>
            </a:r>
            <a:endParaRPr lang="nl-NL" sz="1200" b="0" i="0" baseline="0">
              <a:solidFill>
                <a:sysClr val="windowText" lastClr="000000"/>
              </a:solidFill>
              <a:latin typeface="+mn-lt"/>
              <a:ea typeface="+mn-ea"/>
              <a:cs typeface="+mn-cs"/>
            </a:endParaRPr>
          </a:p>
          <a:p>
            <a:endParaRPr lang="nl-NL" sz="1100" b="0" i="0"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0" i="1">
                <a:solidFill>
                  <a:schemeClr val="accent1">
                    <a:lumMod val="75000"/>
                  </a:schemeClr>
                </a:solidFill>
                <a:latin typeface="+mn-lt"/>
                <a:ea typeface="+mn-ea"/>
                <a:cs typeface="+mn-cs"/>
              </a:rPr>
              <a:t>Salaris</a:t>
            </a:r>
          </a:p>
          <a:p>
            <a:pPr marL="0" indent="0"/>
            <a:r>
              <a:rPr lang="nl-NL" sz="1200" b="0" i="0" baseline="0">
                <a:solidFill>
                  <a:sysClr val="windowText" lastClr="000000"/>
                </a:solidFill>
                <a:latin typeface="+mn-lt"/>
                <a:ea typeface="+mn-ea"/>
                <a:cs typeface="+mn-cs"/>
              </a:rPr>
              <a:t>Om te kunnen laten zien wat de effecten zijn voor je salaris, vragen we je om hierna eerst je huidige bruto (maand) salaris (zonder toeslagen) op te geven. Dit is het (bruto) salaris dat je ontvangt op basis van het aantal uren die je nu werkt.  Je vindt dit (bruto) salaris terug op je salarisstrook.</a:t>
            </a:r>
          </a:p>
        </xdr:txBody>
      </xdr:sp>
      <xdr:pic>
        <xdr:nvPicPr>
          <xdr:cNvPr id="6" name="Afbeelding 5">
            <a:extLst>
              <a:ext uri="{FF2B5EF4-FFF2-40B4-BE49-F238E27FC236}">
                <a16:creationId xmlns:a16="http://schemas.microsoft.com/office/drawing/2014/main" id="{325CD249-A46D-4110-9684-672F04387F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892" y="1117864"/>
            <a:ext cx="1406524" cy="687777"/>
          </a:xfrm>
          <a:prstGeom prst="rect">
            <a:avLst/>
          </a:prstGeom>
          <a:noFill/>
          <a:ln>
            <a:solidFill>
              <a:schemeClr val="accent1"/>
            </a:solidFill>
          </a:ln>
        </xdr:spPr>
      </xdr:pic>
    </xdr:grpSp>
    <xdr:clientData/>
  </xdr:twoCellAnchor>
  <xdr:twoCellAnchor editAs="absolute">
    <xdr:from>
      <xdr:col>1</xdr:col>
      <xdr:colOff>0</xdr:colOff>
      <xdr:row>1</xdr:row>
      <xdr:rowOff>0</xdr:rowOff>
    </xdr:from>
    <xdr:to>
      <xdr:col>14</xdr:col>
      <xdr:colOff>246732</xdr:colOff>
      <xdr:row>4</xdr:row>
      <xdr:rowOff>2255</xdr:rowOff>
    </xdr:to>
    <xdr:grpSp>
      <xdr:nvGrpSpPr>
        <xdr:cNvPr id="2" name="Groep 1">
          <a:extLst>
            <a:ext uri="{FF2B5EF4-FFF2-40B4-BE49-F238E27FC236}">
              <a16:creationId xmlns:a16="http://schemas.microsoft.com/office/drawing/2014/main" id="{E8AB21D1-C6BF-4A4A-A220-5374E0038558}"/>
            </a:ext>
          </a:extLst>
        </xdr:cNvPr>
        <xdr:cNvGrpSpPr/>
      </xdr:nvGrpSpPr>
      <xdr:grpSpPr>
        <a:xfrm>
          <a:off x="714375" y="190500"/>
          <a:ext cx="10448007" cy="573755"/>
          <a:chOff x="952500" y="1164293"/>
          <a:chExt cx="10411891" cy="565024"/>
        </a:xfrm>
      </xdr:grpSpPr>
      <xdr:sp macro="" textlink="">
        <xdr:nvSpPr>
          <xdr:cNvPr id="4" name="Rechthoek: afgeronde hoeken 3">
            <a:hlinkClick xmlns:r="http://schemas.openxmlformats.org/officeDocument/2006/relationships" r:id="rId2" tooltip="Start"/>
            <a:extLst>
              <a:ext uri="{FF2B5EF4-FFF2-40B4-BE49-F238E27FC236}">
                <a16:creationId xmlns:a16="http://schemas.microsoft.com/office/drawing/2014/main" id="{D58F1BF7-0F6A-8645-13ED-BAEEAB61F469}"/>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7" name="Rechthoek: afgeronde hoeken 6">
            <a:hlinkClick xmlns:r="http://schemas.openxmlformats.org/officeDocument/2006/relationships" r:id="rId3" tooltip="De regeling uitgelegd"/>
            <a:extLst>
              <a:ext uri="{FF2B5EF4-FFF2-40B4-BE49-F238E27FC236}">
                <a16:creationId xmlns:a16="http://schemas.microsoft.com/office/drawing/2014/main" id="{D9869BFC-4D84-6493-7146-B52F8A8363CB}"/>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17" name="Rechthoek: afgeronde hoeken 16">
            <a:hlinkClick xmlns:r="http://schemas.openxmlformats.org/officeDocument/2006/relationships" r:id="rId4" tooltip="Gevolgen van deelname"/>
            <a:extLst>
              <a:ext uri="{FF2B5EF4-FFF2-40B4-BE49-F238E27FC236}">
                <a16:creationId xmlns:a16="http://schemas.microsoft.com/office/drawing/2014/main" id="{BAD67575-FD69-F014-5CC3-36EA1985DFF7}"/>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18" name="Rechthoek: afgeronde hoeken 17">
            <a:hlinkClick xmlns:r="http://schemas.openxmlformats.org/officeDocument/2006/relationships" r:id="rId5" tooltip="De regeling"/>
            <a:extLst>
              <a:ext uri="{FF2B5EF4-FFF2-40B4-BE49-F238E27FC236}">
                <a16:creationId xmlns:a16="http://schemas.microsoft.com/office/drawing/2014/main" id="{03CDD0B8-5691-270A-C713-BB364DA790CF}"/>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20" name="Rechthoek: afgeronde hoeken 19">
            <a:hlinkClick xmlns:r="http://schemas.openxmlformats.org/officeDocument/2006/relationships" r:id="rId6" tooltip="Kan ik deelnemen?"/>
            <a:extLst>
              <a:ext uri="{FF2B5EF4-FFF2-40B4-BE49-F238E27FC236}">
                <a16:creationId xmlns:a16="http://schemas.microsoft.com/office/drawing/2014/main" id="{C155FC29-FE93-96E6-F4D0-3EB069B7B86B}"/>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21" name="Rechthoek: afgeronde hoeken 20">
            <a:hlinkClick xmlns:r="http://schemas.openxmlformats.org/officeDocument/2006/relationships" r:id="rId7" tooltip="Mijn gegevens"/>
            <a:extLst>
              <a:ext uri="{FF2B5EF4-FFF2-40B4-BE49-F238E27FC236}">
                <a16:creationId xmlns:a16="http://schemas.microsoft.com/office/drawing/2014/main" id="{A4B372BC-1D48-09DA-AC1F-21556559B80D}"/>
              </a:ext>
            </a:extLst>
          </xdr:cNvPr>
          <xdr:cNvSpPr/>
        </xdr:nvSpPr>
        <xdr:spPr>
          <a:xfrm>
            <a:off x="7466672" y="1179359"/>
            <a:ext cx="1256020" cy="549329"/>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Mijn gegevens</a:t>
            </a:r>
          </a:p>
        </xdr:txBody>
      </xdr:sp>
      <xdr:sp macro="" textlink="">
        <xdr:nvSpPr>
          <xdr:cNvPr id="22" name="Rechthoek: afgeronde hoeken 21">
            <a:hlinkClick xmlns:r="http://schemas.openxmlformats.org/officeDocument/2006/relationships" r:id="rId8" tooltip="Inzicht"/>
            <a:extLst>
              <a:ext uri="{FF2B5EF4-FFF2-40B4-BE49-F238E27FC236}">
                <a16:creationId xmlns:a16="http://schemas.microsoft.com/office/drawing/2014/main" id="{8374A3A2-8ADC-0A2D-771E-AA0CF978E897}"/>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23" name="Rechthoek: afgeronde hoeken 22">
            <a:hlinkClick xmlns:r="http://schemas.openxmlformats.org/officeDocument/2006/relationships" r:id="rId9" tooltip="Mijn loopbaanpad"/>
            <a:extLst>
              <a:ext uri="{FF2B5EF4-FFF2-40B4-BE49-F238E27FC236}">
                <a16:creationId xmlns:a16="http://schemas.microsoft.com/office/drawing/2014/main" id="{4F5EEEA4-0F6A-E8B6-CE76-CB5C64D939D3}"/>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loopbaandpad</a:t>
            </a:r>
          </a:p>
        </xdr:txBody>
      </xdr:sp>
    </xdr:grpSp>
    <xdr:clientData/>
  </xdr:twoCellAnchor>
  <xdr:twoCellAnchor>
    <xdr:from>
      <xdr:col>6</xdr:col>
      <xdr:colOff>704850</xdr:colOff>
      <xdr:row>58</xdr:row>
      <xdr:rowOff>152400</xdr:rowOff>
    </xdr:from>
    <xdr:to>
      <xdr:col>7</xdr:col>
      <xdr:colOff>400050</xdr:colOff>
      <xdr:row>61</xdr:row>
      <xdr:rowOff>28575</xdr:rowOff>
    </xdr:to>
    <xdr:sp macro="" textlink="">
      <xdr:nvSpPr>
        <xdr:cNvPr id="3" name="Rechthoek: afgeronde hoeken 2">
          <a:hlinkClick xmlns:r="http://schemas.openxmlformats.org/officeDocument/2006/relationships" r:id="rId8" tooltip="Verder"/>
          <a:extLst>
            <a:ext uri="{FF2B5EF4-FFF2-40B4-BE49-F238E27FC236}">
              <a16:creationId xmlns:a16="http://schemas.microsoft.com/office/drawing/2014/main" id="{92EA42C7-0147-465D-A3C0-9519CA270651}"/>
            </a:ext>
          </a:extLst>
        </xdr:cNvPr>
        <xdr:cNvSpPr/>
      </xdr:nvSpPr>
      <xdr:spPr>
        <a:xfrm>
          <a:off x="5648325" y="10315575"/>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VERDER </a:t>
          </a:r>
          <a:r>
            <a:rPr lang="nl-NL" sz="1100" baseline="0"/>
            <a:t> &gt;</a:t>
          </a:r>
          <a:endParaRPr lang="nl-NL" sz="1100"/>
        </a:p>
      </xdr:txBody>
    </xdr:sp>
    <xdr:clientData/>
  </xdr:twoCellAnchor>
  <xdr:twoCellAnchor>
    <xdr:from>
      <xdr:col>5</xdr:col>
      <xdr:colOff>523875</xdr:colOff>
      <xdr:row>58</xdr:row>
      <xdr:rowOff>152400</xdr:rowOff>
    </xdr:from>
    <xdr:to>
      <xdr:col>6</xdr:col>
      <xdr:colOff>590550</xdr:colOff>
      <xdr:row>61</xdr:row>
      <xdr:rowOff>28575</xdr:rowOff>
    </xdr:to>
    <xdr:sp macro="" textlink="">
      <xdr:nvSpPr>
        <xdr:cNvPr id="5" name="Rechthoek: afgeronde hoeken 4">
          <a:hlinkClick xmlns:r="http://schemas.openxmlformats.org/officeDocument/2006/relationships" r:id="rId6" tooltip="Terug"/>
          <a:extLst>
            <a:ext uri="{FF2B5EF4-FFF2-40B4-BE49-F238E27FC236}">
              <a16:creationId xmlns:a16="http://schemas.microsoft.com/office/drawing/2014/main" id="{C45B25EB-DE9C-4CE3-9BC5-F9874619F583}"/>
            </a:ext>
          </a:extLst>
        </xdr:cNvPr>
        <xdr:cNvSpPr/>
      </xdr:nvSpPr>
      <xdr:spPr>
        <a:xfrm>
          <a:off x="4467225" y="10315575"/>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&lt;  TERUG</a:t>
          </a:r>
        </a:p>
      </xdr:txBody>
    </xdr:sp>
    <xdr:clientData/>
  </xdr:twoCellAnchor>
  <xdr:twoCellAnchor editAs="absolute">
    <xdr:from>
      <xdr:col>14</xdr:col>
      <xdr:colOff>304800</xdr:colOff>
      <xdr:row>1</xdr:row>
      <xdr:rowOff>19050</xdr:rowOff>
    </xdr:from>
    <xdr:to>
      <xdr:col>15</xdr:col>
      <xdr:colOff>910749</xdr:colOff>
      <xdr:row>4</xdr:row>
      <xdr:rowOff>2639</xdr:rowOff>
    </xdr:to>
    <xdr:sp macro="" textlink="">
      <xdr:nvSpPr>
        <xdr:cNvPr id="8" name="Rechthoek: afgeronde hoeken 7">
          <a:hlinkClick xmlns:r="http://schemas.openxmlformats.org/officeDocument/2006/relationships" r:id="rId10" tooltip="Nuttig links"/>
          <a:extLst>
            <a:ext uri="{FF2B5EF4-FFF2-40B4-BE49-F238E27FC236}">
              <a16:creationId xmlns:a16="http://schemas.microsoft.com/office/drawing/2014/main" id="{253198BC-2A9F-41F6-BAE8-E1B64618F507}"/>
            </a:ext>
          </a:extLst>
        </xdr:cNvPr>
        <xdr:cNvSpPr/>
      </xdr:nvSpPr>
      <xdr:spPr>
        <a:xfrm>
          <a:off x="11220450" y="209550"/>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657226</xdr:colOff>
      <xdr:row>5</xdr:row>
      <xdr:rowOff>57151</xdr:rowOff>
    </xdr:from>
    <xdr:to>
      <xdr:col>15</xdr:col>
      <xdr:colOff>74083</xdr:colOff>
      <xdr:row>12</xdr:row>
      <xdr:rowOff>104775</xdr:rowOff>
    </xdr:to>
    <xdr:grpSp>
      <xdr:nvGrpSpPr>
        <xdr:cNvPr id="27" name="Groep 26">
          <a:extLst>
            <a:ext uri="{FF2B5EF4-FFF2-40B4-BE49-F238E27FC236}">
              <a16:creationId xmlns:a16="http://schemas.microsoft.com/office/drawing/2014/main" id="{E60C50B6-ADA8-C144-EEF6-9699DD1FE1B6}"/>
            </a:ext>
          </a:extLst>
        </xdr:cNvPr>
        <xdr:cNvGrpSpPr/>
      </xdr:nvGrpSpPr>
      <xdr:grpSpPr>
        <a:xfrm>
          <a:off x="657226" y="1009651"/>
          <a:ext cx="13551957" cy="1381124"/>
          <a:chOff x="657226" y="1009651"/>
          <a:chExt cx="13609107" cy="1381124"/>
        </a:xfrm>
      </xdr:grpSpPr>
      <xdr:sp macro="" textlink="">
        <xdr:nvSpPr>
          <xdr:cNvPr id="19" name="Tekstvak 1">
            <a:extLst>
              <a:ext uri="{FF2B5EF4-FFF2-40B4-BE49-F238E27FC236}">
                <a16:creationId xmlns:a16="http://schemas.microsoft.com/office/drawing/2014/main" id="{2DC9E5FD-21D9-4A61-9A69-B188C0C61E8E}"/>
              </a:ext>
            </a:extLst>
          </xdr:cNvPr>
          <xdr:cNvSpPr txBox="1"/>
        </xdr:nvSpPr>
        <xdr:spPr>
          <a:xfrm>
            <a:off x="657226" y="1009651"/>
            <a:ext cx="13609107" cy="1381124"/>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nl-NL" sz="1600" b="1">
                <a:solidFill>
                  <a:schemeClr val="accent1">
                    <a:lumMod val="75000"/>
                  </a:schemeClr>
                </a:solidFill>
                <a:latin typeface="+mn-lt"/>
                <a:ea typeface="+mn-ea"/>
                <a:cs typeface="+mn-cs"/>
              </a:rPr>
              <a:t>De Regeling Generatiebeleid van de Cao Ziekenhuizen </a:t>
            </a:r>
          </a:p>
          <a:p>
            <a:endParaRPr lang="nl-NL" sz="2000" b="1">
              <a:solidFill>
                <a:schemeClr val="accent1">
                  <a:lumMod val="75000"/>
                </a:schemeClr>
              </a:solidFill>
              <a:latin typeface="+mn-lt"/>
              <a:ea typeface="+mn-ea"/>
              <a:cs typeface="+mn-cs"/>
            </a:endParaRPr>
          </a:p>
          <a:p>
            <a:pPr marL="0" indent="0"/>
            <a:r>
              <a:rPr lang="nl-NL" sz="1400" b="0" i="1">
                <a:solidFill>
                  <a:schemeClr val="accent1">
                    <a:lumMod val="75000"/>
                  </a:schemeClr>
                </a:solidFill>
                <a:latin typeface="+mn-lt"/>
                <a:ea typeface="+mn-ea"/>
                <a:cs typeface="+mn-cs"/>
              </a:rPr>
              <a:t>Inzicht in de effecten</a:t>
            </a:r>
          </a:p>
          <a:p>
            <a:endParaRPr lang="nl-NL" sz="1100" b="0" i="0" baseline="0">
              <a:solidFill>
                <a:sysClr val="windowText" lastClr="000000"/>
              </a:solidFill>
              <a:latin typeface="+mn-lt"/>
              <a:ea typeface="+mn-ea"/>
              <a:cs typeface="+mn-cs"/>
            </a:endParaRPr>
          </a:p>
          <a:p>
            <a:r>
              <a:rPr lang="nl-NL" sz="1200" b="0" i="0" baseline="0">
                <a:solidFill>
                  <a:sysClr val="windowText" lastClr="000000"/>
                </a:solidFill>
                <a:latin typeface="+mn-lt"/>
                <a:ea typeface="+mn-ea"/>
                <a:cs typeface="+mn-cs"/>
              </a:rPr>
              <a:t>Op basis van je ingevulde gegevens zie je hier een overzicht van de uitkomsten voor je salaris en PLB-verlof bij gebruikmaking van een Regeling Generatiebeleid.</a:t>
            </a:r>
          </a:p>
          <a:p>
            <a:r>
              <a:rPr lang="nl-NL" sz="1200" b="0" i="0" baseline="0">
                <a:solidFill>
                  <a:sysClr val="windowText" lastClr="000000"/>
                </a:solidFill>
                <a:latin typeface="+mn-lt"/>
                <a:ea typeface="+mn-ea"/>
                <a:cs typeface="+mn-cs"/>
              </a:rPr>
              <a:t>Voor de berekeningen is uitgegaan van de bedragen en percentages zoals de Belastingdienst en het pensioenfonds PFZW die in 2022 hanteren</a:t>
            </a:r>
          </a:p>
        </xdr:txBody>
      </xdr:sp>
      <xdr:pic>
        <xdr:nvPicPr>
          <xdr:cNvPr id="7" name="Afbeelding 6">
            <a:extLst>
              <a:ext uri="{FF2B5EF4-FFF2-40B4-BE49-F238E27FC236}">
                <a16:creationId xmlns:a16="http://schemas.microsoft.com/office/drawing/2014/main" id="{0CC49E1D-C080-43D1-8FC1-6C35FBA1A3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499" y="1110192"/>
            <a:ext cx="1367896" cy="681031"/>
          </a:xfrm>
          <a:prstGeom prst="rect">
            <a:avLst/>
          </a:prstGeom>
          <a:noFill/>
          <a:ln>
            <a:solidFill>
              <a:schemeClr val="accent1"/>
            </a:solidFill>
          </a:ln>
        </xdr:spPr>
      </xdr:pic>
    </xdr:grpSp>
    <xdr:clientData/>
  </xdr:twoCellAnchor>
  <xdr:twoCellAnchor editAs="absolute">
    <xdr:from>
      <xdr:col>5</xdr:col>
      <xdr:colOff>342900</xdr:colOff>
      <xdr:row>14</xdr:row>
      <xdr:rowOff>95250</xdr:rowOff>
    </xdr:from>
    <xdr:to>
      <xdr:col>11</xdr:col>
      <xdr:colOff>314325</xdr:colOff>
      <xdr:row>24</xdr:row>
      <xdr:rowOff>104775</xdr:rowOff>
    </xdr:to>
    <xdr:graphicFrame macro="">
      <xdr:nvGraphicFramePr>
        <xdr:cNvPr id="14" name="Grafiek 13">
          <a:extLst>
            <a:ext uri="{FF2B5EF4-FFF2-40B4-BE49-F238E27FC236}">
              <a16:creationId xmlns:a16="http://schemas.microsoft.com/office/drawing/2014/main" id="{777A6138-0972-7DBD-1088-AB2BB1E6B7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333375</xdr:colOff>
      <xdr:row>25</xdr:row>
      <xdr:rowOff>133350</xdr:rowOff>
    </xdr:from>
    <xdr:to>
      <xdr:col>11</xdr:col>
      <xdr:colOff>304800</xdr:colOff>
      <xdr:row>35</xdr:row>
      <xdr:rowOff>142875</xdr:rowOff>
    </xdr:to>
    <xdr:graphicFrame macro="">
      <xdr:nvGraphicFramePr>
        <xdr:cNvPr id="15" name="Grafiek 14">
          <a:extLst>
            <a:ext uri="{FF2B5EF4-FFF2-40B4-BE49-F238E27FC236}">
              <a16:creationId xmlns:a16="http://schemas.microsoft.com/office/drawing/2014/main" id="{42C81D8A-737C-4344-89E1-DDD32547D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314325</xdr:colOff>
      <xdr:row>37</xdr:row>
      <xdr:rowOff>47625</xdr:rowOff>
    </xdr:from>
    <xdr:to>
      <xdr:col>11</xdr:col>
      <xdr:colOff>285750</xdr:colOff>
      <xdr:row>47</xdr:row>
      <xdr:rowOff>57150</xdr:rowOff>
    </xdr:to>
    <xdr:graphicFrame macro="">
      <xdr:nvGraphicFramePr>
        <xdr:cNvPr id="16" name="Grafiek 15">
          <a:extLst>
            <a:ext uri="{FF2B5EF4-FFF2-40B4-BE49-F238E27FC236}">
              <a16:creationId xmlns:a16="http://schemas.microsoft.com/office/drawing/2014/main" id="{D7DEBA3C-8989-4586-9E56-CAE697188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xdr:row>
      <xdr:rowOff>0</xdr:rowOff>
    </xdr:from>
    <xdr:to>
      <xdr:col>10</xdr:col>
      <xdr:colOff>39166</xdr:colOff>
      <xdr:row>3</xdr:row>
      <xdr:rowOff>179261</xdr:rowOff>
    </xdr:to>
    <xdr:grpSp>
      <xdr:nvGrpSpPr>
        <xdr:cNvPr id="17" name="Groep 16">
          <a:extLst>
            <a:ext uri="{FF2B5EF4-FFF2-40B4-BE49-F238E27FC236}">
              <a16:creationId xmlns:a16="http://schemas.microsoft.com/office/drawing/2014/main" id="{09D35EAA-7D07-4190-97CE-A1BE3A98A577}"/>
            </a:ext>
          </a:extLst>
        </xdr:cNvPr>
        <xdr:cNvGrpSpPr/>
      </xdr:nvGrpSpPr>
      <xdr:grpSpPr>
        <a:xfrm>
          <a:off x="714375" y="190500"/>
          <a:ext cx="10411891" cy="560261"/>
          <a:chOff x="952500" y="1164293"/>
          <a:chExt cx="10411891" cy="565024"/>
        </a:xfrm>
      </xdr:grpSpPr>
      <xdr:sp macro="" textlink="">
        <xdr:nvSpPr>
          <xdr:cNvPr id="18" name="Rechthoek: afgeronde hoeken 17">
            <a:hlinkClick xmlns:r="http://schemas.openxmlformats.org/officeDocument/2006/relationships" r:id="rId5" tooltip="Start"/>
            <a:extLst>
              <a:ext uri="{FF2B5EF4-FFF2-40B4-BE49-F238E27FC236}">
                <a16:creationId xmlns:a16="http://schemas.microsoft.com/office/drawing/2014/main" id="{1B4A8633-13F4-6D1F-C7DE-96D45B7A220A}"/>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20" name="Rechthoek: afgeronde hoeken 19">
            <a:hlinkClick xmlns:r="http://schemas.openxmlformats.org/officeDocument/2006/relationships" r:id="rId6" tooltip="De regeling uitgelegd"/>
            <a:extLst>
              <a:ext uri="{FF2B5EF4-FFF2-40B4-BE49-F238E27FC236}">
                <a16:creationId xmlns:a16="http://schemas.microsoft.com/office/drawing/2014/main" id="{8F9CC4B7-FBE1-3A69-9BA7-930BA09DBECC}"/>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21" name="Rechthoek: afgeronde hoeken 20">
            <a:hlinkClick xmlns:r="http://schemas.openxmlformats.org/officeDocument/2006/relationships" r:id="rId7" tooltip="Gevolgen van deelname"/>
            <a:extLst>
              <a:ext uri="{FF2B5EF4-FFF2-40B4-BE49-F238E27FC236}">
                <a16:creationId xmlns:a16="http://schemas.microsoft.com/office/drawing/2014/main" id="{7264C100-7796-CFEF-0705-99BFB5696CA7}"/>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22" name="Rechthoek: afgeronde hoeken 21">
            <a:hlinkClick xmlns:r="http://schemas.openxmlformats.org/officeDocument/2006/relationships" r:id="rId8" tooltip="De regeling"/>
            <a:extLst>
              <a:ext uri="{FF2B5EF4-FFF2-40B4-BE49-F238E27FC236}">
                <a16:creationId xmlns:a16="http://schemas.microsoft.com/office/drawing/2014/main" id="{A90B8C15-23E6-AD64-8326-4C4A1319C63F}"/>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23" name="Rechthoek: afgeronde hoeken 22">
            <a:hlinkClick xmlns:r="http://schemas.openxmlformats.org/officeDocument/2006/relationships" r:id="rId9" tooltip="Kan ik deelnemen?"/>
            <a:extLst>
              <a:ext uri="{FF2B5EF4-FFF2-40B4-BE49-F238E27FC236}">
                <a16:creationId xmlns:a16="http://schemas.microsoft.com/office/drawing/2014/main" id="{4A0557EE-037A-4C0C-6FAF-99FE27DBA585}"/>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24" name="Rechthoek: afgeronde hoeken 23">
            <a:hlinkClick xmlns:r="http://schemas.openxmlformats.org/officeDocument/2006/relationships" r:id="rId10" tooltip="Mijn gegevens"/>
            <a:extLst>
              <a:ext uri="{FF2B5EF4-FFF2-40B4-BE49-F238E27FC236}">
                <a16:creationId xmlns:a16="http://schemas.microsoft.com/office/drawing/2014/main" id="{1D1503A4-D08D-108D-B39E-5A535E542664}"/>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25" name="Rechthoek: afgeronde hoeken 24">
            <a:hlinkClick xmlns:r="http://schemas.openxmlformats.org/officeDocument/2006/relationships" r:id="rId11" tooltip="Inzicht"/>
            <a:extLst>
              <a:ext uri="{FF2B5EF4-FFF2-40B4-BE49-F238E27FC236}">
                <a16:creationId xmlns:a16="http://schemas.microsoft.com/office/drawing/2014/main" id="{109D80E6-5C2A-7EEB-7970-A777838ACF98}"/>
              </a:ext>
            </a:extLst>
          </xdr:cNvPr>
          <xdr:cNvSpPr/>
        </xdr:nvSpPr>
        <xdr:spPr>
          <a:xfrm>
            <a:off x="8773414" y="1175504"/>
            <a:ext cx="1281141" cy="549329"/>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Inzicht</a:t>
            </a:r>
          </a:p>
        </xdr:txBody>
      </xdr:sp>
      <xdr:sp macro="" textlink="">
        <xdr:nvSpPr>
          <xdr:cNvPr id="26" name="Rechthoek: afgeronde hoeken 25">
            <a:hlinkClick xmlns:r="http://schemas.openxmlformats.org/officeDocument/2006/relationships" r:id="rId12" tooltip="Mijn loopbaanpad"/>
            <a:extLst>
              <a:ext uri="{FF2B5EF4-FFF2-40B4-BE49-F238E27FC236}">
                <a16:creationId xmlns:a16="http://schemas.microsoft.com/office/drawing/2014/main" id="{978ABF43-BC9B-527A-4BD9-8E416ECE80C4}"/>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loopbaandpad</a:t>
            </a:r>
          </a:p>
        </xdr:txBody>
      </xdr:sp>
    </xdr:grpSp>
    <xdr:clientData/>
  </xdr:twoCellAnchor>
  <xdr:twoCellAnchor>
    <xdr:from>
      <xdr:col>1</xdr:col>
      <xdr:colOff>4000499</xdr:colOff>
      <xdr:row>44</xdr:row>
      <xdr:rowOff>76200</xdr:rowOff>
    </xdr:from>
    <xdr:to>
      <xdr:col>2</xdr:col>
      <xdr:colOff>1027499</xdr:colOff>
      <xdr:row>46</xdr:row>
      <xdr:rowOff>133350</xdr:rowOff>
    </xdr:to>
    <xdr:sp macro="" textlink="">
      <xdr:nvSpPr>
        <xdr:cNvPr id="2" name="Rechthoek: afgeronde hoeken 1">
          <a:hlinkClick xmlns:r="http://schemas.openxmlformats.org/officeDocument/2006/relationships" r:id="rId12" tooltip="Verder"/>
          <a:extLst>
            <a:ext uri="{FF2B5EF4-FFF2-40B4-BE49-F238E27FC236}">
              <a16:creationId xmlns:a16="http://schemas.microsoft.com/office/drawing/2014/main" id="{A38806D4-9299-49FB-A559-921595284F8E}"/>
            </a:ext>
          </a:extLst>
        </xdr:cNvPr>
        <xdr:cNvSpPr/>
      </xdr:nvSpPr>
      <xdr:spPr>
        <a:xfrm>
          <a:off x="4714874" y="8486775"/>
          <a:ext cx="1065600"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VERDER </a:t>
          </a:r>
          <a:r>
            <a:rPr lang="nl-NL" sz="1100" baseline="0"/>
            <a:t> &gt;</a:t>
          </a:r>
          <a:endParaRPr lang="nl-NL" sz="1100"/>
        </a:p>
      </xdr:txBody>
    </xdr:sp>
    <xdr:clientData/>
  </xdr:twoCellAnchor>
  <xdr:twoCellAnchor>
    <xdr:from>
      <xdr:col>1</xdr:col>
      <xdr:colOff>2819400</xdr:colOff>
      <xdr:row>44</xdr:row>
      <xdr:rowOff>76200</xdr:rowOff>
    </xdr:from>
    <xdr:to>
      <xdr:col>1</xdr:col>
      <xdr:colOff>3886200</xdr:colOff>
      <xdr:row>46</xdr:row>
      <xdr:rowOff>133350</xdr:rowOff>
    </xdr:to>
    <xdr:sp macro="" textlink="">
      <xdr:nvSpPr>
        <xdr:cNvPr id="3" name="Rechthoek: afgeronde hoeken 2">
          <a:hlinkClick xmlns:r="http://schemas.openxmlformats.org/officeDocument/2006/relationships" r:id="rId10" tooltip="Terug"/>
          <a:extLst>
            <a:ext uri="{FF2B5EF4-FFF2-40B4-BE49-F238E27FC236}">
              <a16:creationId xmlns:a16="http://schemas.microsoft.com/office/drawing/2014/main" id="{40B2CF8F-D151-4426-A886-50BD82196B54}"/>
            </a:ext>
          </a:extLst>
        </xdr:cNvPr>
        <xdr:cNvSpPr/>
      </xdr:nvSpPr>
      <xdr:spPr>
        <a:xfrm>
          <a:off x="3590925" y="8067675"/>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&lt;  TERUG</a:t>
          </a:r>
        </a:p>
      </xdr:txBody>
    </xdr:sp>
    <xdr:clientData/>
  </xdr:twoCellAnchor>
  <xdr:twoCellAnchor editAs="absolute">
    <xdr:from>
      <xdr:col>10</xdr:col>
      <xdr:colOff>95250</xdr:colOff>
      <xdr:row>1</xdr:row>
      <xdr:rowOff>0</xdr:rowOff>
    </xdr:from>
    <xdr:to>
      <xdr:col>12</xdr:col>
      <xdr:colOff>91599</xdr:colOff>
      <xdr:row>3</xdr:row>
      <xdr:rowOff>174089</xdr:rowOff>
    </xdr:to>
    <xdr:sp macro="" textlink="">
      <xdr:nvSpPr>
        <xdr:cNvPr id="4" name="Rechthoek: afgeronde hoeken 3">
          <a:hlinkClick xmlns:r="http://schemas.openxmlformats.org/officeDocument/2006/relationships" r:id="rId13" tooltip="Nuttig links"/>
          <a:extLst>
            <a:ext uri="{FF2B5EF4-FFF2-40B4-BE49-F238E27FC236}">
              <a16:creationId xmlns:a16="http://schemas.microsoft.com/office/drawing/2014/main" id="{7B5F4FA4-D8DB-4317-B868-95372D2364E0}"/>
            </a:ext>
          </a:extLst>
        </xdr:cNvPr>
        <xdr:cNvSpPr/>
      </xdr:nvSpPr>
      <xdr:spPr>
        <a:xfrm>
          <a:off x="11182350" y="190500"/>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28576</xdr:colOff>
      <xdr:row>5</xdr:row>
      <xdr:rowOff>47625</xdr:rowOff>
    </xdr:from>
    <xdr:to>
      <xdr:col>23</xdr:col>
      <xdr:colOff>528628</xdr:colOff>
      <xdr:row>38</xdr:row>
      <xdr:rowOff>109134</xdr:rowOff>
    </xdr:to>
    <xdr:grpSp>
      <xdr:nvGrpSpPr>
        <xdr:cNvPr id="190" name="Groep 1" descr="Infographic-grafiek met mijlpaalbeschrijvingen grenzend aan mijlpaaldatums in druppelvormen. Een ronde lijn met een pijl die naar rechts wijst, illustreert de richting van de tijdlijn. Het huidige jaar voor de mijlpalen volgt het pad.">
          <a:extLst>
            <a:ext uri="{FF2B5EF4-FFF2-40B4-BE49-F238E27FC236}">
              <a16:creationId xmlns:a16="http://schemas.microsoft.com/office/drawing/2014/main" id="{04537E82-21D3-4205-A411-09C03AC11F92}"/>
            </a:ext>
          </a:extLst>
        </xdr:cNvPr>
        <xdr:cNvGrpSpPr/>
      </xdr:nvGrpSpPr>
      <xdr:grpSpPr>
        <a:xfrm>
          <a:off x="638176" y="1000125"/>
          <a:ext cx="14101752" cy="6348009"/>
          <a:chOff x="349898" y="349898"/>
          <a:chExt cx="13913471" cy="6356480"/>
        </a:xfrm>
      </xdr:grpSpPr>
      <xdr:grpSp>
        <xdr:nvGrpSpPr>
          <xdr:cNvPr id="191" name="Groep 2" descr="Infographic-grafiek met mijlpaalbeschrijvingen grenzend aan mijlpaaldatums in druppelvormen. Een ronde lijn met een pijl die naar rechts wijst, illustreert de richting van de tijdlijn. Het huidige jaar voor de mijlpalen volgt het pad.">
            <a:extLst>
              <a:ext uri="{FF2B5EF4-FFF2-40B4-BE49-F238E27FC236}">
                <a16:creationId xmlns:a16="http://schemas.microsoft.com/office/drawing/2014/main" id="{387F133B-C886-D41D-B267-6B8DE8BBFD87}"/>
              </a:ext>
            </a:extLst>
          </xdr:cNvPr>
          <xdr:cNvGrpSpPr/>
        </xdr:nvGrpSpPr>
        <xdr:grpSpPr>
          <a:xfrm>
            <a:off x="349898" y="349898"/>
            <a:ext cx="13913471" cy="6356480"/>
            <a:chOff x="349898" y="349898"/>
            <a:chExt cx="13913471" cy="6356480"/>
          </a:xfrm>
        </xdr:grpSpPr>
        <xdr:grpSp>
          <xdr:nvGrpSpPr>
            <xdr:cNvPr id="192" name="Groep 9" descr="Infographic-grafiek met mijlpaalbeschrijvingen grenzend aan mijlpaaldatums in druppelvormen. Een ronde lijn met een pijl die naar rechts wijst, illustreert de richting van de tijdlijn. Het huidige jaar voor de mijlpalen volgt het pad.">
              <a:extLst>
                <a:ext uri="{FF2B5EF4-FFF2-40B4-BE49-F238E27FC236}">
                  <a16:creationId xmlns:a16="http://schemas.microsoft.com/office/drawing/2014/main" id="{A33D1E72-863D-159E-5B60-29A1705F10CB}"/>
                </a:ext>
              </a:extLst>
            </xdr:cNvPr>
            <xdr:cNvGrpSpPr/>
          </xdr:nvGrpSpPr>
          <xdr:grpSpPr>
            <a:xfrm>
              <a:off x="349898" y="349898"/>
              <a:ext cx="13913471" cy="6356480"/>
              <a:chOff x="349898" y="349898"/>
              <a:chExt cx="13913471" cy="6356480"/>
            </a:xfrm>
          </xdr:grpSpPr>
          <xdr:grpSp>
            <xdr:nvGrpSpPr>
              <xdr:cNvPr id="193" name="Groep 14" descr="Roadmap-shape met pijlpunt die stroom van links naar rechts en van boven naar beneden weergeeft, met de pijl rechtsonder">
                <a:extLst>
                  <a:ext uri="{FF2B5EF4-FFF2-40B4-BE49-F238E27FC236}">
                    <a16:creationId xmlns:a16="http://schemas.microsoft.com/office/drawing/2014/main" id="{B6CDAEB4-BF52-6127-1C75-F9C13A2F3552}"/>
                  </a:ext>
                </a:extLst>
              </xdr:cNvPr>
              <xdr:cNvGrpSpPr/>
            </xdr:nvGrpSpPr>
            <xdr:grpSpPr>
              <a:xfrm>
                <a:off x="349898" y="349898"/>
                <a:ext cx="9602752" cy="6356480"/>
                <a:chOff x="349898" y="349898"/>
                <a:chExt cx="9602752" cy="6356480"/>
              </a:xfrm>
            </xdr:grpSpPr>
            <xdr:sp macro="" textlink="">
              <xdr:nvSpPr>
                <xdr:cNvPr id="194" name="Rechthoek 12" descr="Kromme lijn">
                  <a:extLst>
                    <a:ext uri="{FF2B5EF4-FFF2-40B4-BE49-F238E27FC236}">
                      <a16:creationId xmlns:a16="http://schemas.microsoft.com/office/drawing/2014/main" id="{94389BA7-F231-E1FA-E64E-CD7BC409A69B}"/>
                    </a:ext>
                  </a:extLst>
                </xdr:cNvPr>
                <xdr:cNvSpPr/>
              </xdr:nvSpPr>
              <xdr:spPr>
                <a:xfrm>
                  <a:off x="349898" y="349898"/>
                  <a:ext cx="8178985" cy="6356480"/>
                </a:xfrm>
                <a:custGeom>
                  <a:avLst/>
                  <a:gdLst>
                    <a:gd name="connsiteX0" fmla="*/ 0 w 685800"/>
                    <a:gd name="connsiteY0" fmla="*/ 0 h 3781425"/>
                    <a:gd name="connsiteX1" fmla="*/ 685800 w 685800"/>
                    <a:gd name="connsiteY1" fmla="*/ 0 h 3781425"/>
                    <a:gd name="connsiteX2" fmla="*/ 685800 w 685800"/>
                    <a:gd name="connsiteY2" fmla="*/ 3781425 h 3781425"/>
                    <a:gd name="connsiteX3" fmla="*/ 0 w 685800"/>
                    <a:gd name="connsiteY3" fmla="*/ 3781425 h 3781425"/>
                    <a:gd name="connsiteX4" fmla="*/ 0 w 685800"/>
                    <a:gd name="connsiteY4" fmla="*/ 0 h 3781425"/>
                    <a:gd name="connsiteX0" fmla="*/ 0 w 705125"/>
                    <a:gd name="connsiteY0" fmla="*/ 0 h 3781425"/>
                    <a:gd name="connsiteX1" fmla="*/ 685800 w 705125"/>
                    <a:gd name="connsiteY1" fmla="*/ 0 h 3781425"/>
                    <a:gd name="connsiteX2" fmla="*/ 704850 w 705125"/>
                    <a:gd name="connsiteY2" fmla="*/ 809625 h 3781425"/>
                    <a:gd name="connsiteX3" fmla="*/ 685800 w 705125"/>
                    <a:gd name="connsiteY3" fmla="*/ 3781425 h 3781425"/>
                    <a:gd name="connsiteX4" fmla="*/ 0 w 705125"/>
                    <a:gd name="connsiteY4" fmla="*/ 3781425 h 3781425"/>
                    <a:gd name="connsiteX5" fmla="*/ 0 w 705125"/>
                    <a:gd name="connsiteY5" fmla="*/ 0 h 3781425"/>
                    <a:gd name="connsiteX0" fmla="*/ 104775 w 809900"/>
                    <a:gd name="connsiteY0" fmla="*/ 0 h 3781425"/>
                    <a:gd name="connsiteX1" fmla="*/ 790575 w 809900"/>
                    <a:gd name="connsiteY1" fmla="*/ 0 h 3781425"/>
                    <a:gd name="connsiteX2" fmla="*/ 809625 w 809900"/>
                    <a:gd name="connsiteY2" fmla="*/ 809625 h 3781425"/>
                    <a:gd name="connsiteX3" fmla="*/ 790575 w 809900"/>
                    <a:gd name="connsiteY3" fmla="*/ 3781425 h 3781425"/>
                    <a:gd name="connsiteX4" fmla="*/ 104775 w 809900"/>
                    <a:gd name="connsiteY4" fmla="*/ 3781425 h 3781425"/>
                    <a:gd name="connsiteX5" fmla="*/ 0 w 809900"/>
                    <a:gd name="connsiteY5" fmla="*/ 809625 h 3781425"/>
                    <a:gd name="connsiteX6" fmla="*/ 104775 w 809900"/>
                    <a:gd name="connsiteY6" fmla="*/ 0 h 3781425"/>
                    <a:gd name="connsiteX0" fmla="*/ 104775 w 866775"/>
                    <a:gd name="connsiteY0" fmla="*/ 0 h 3781425"/>
                    <a:gd name="connsiteX1" fmla="*/ 790575 w 866775"/>
                    <a:gd name="connsiteY1" fmla="*/ 0 h 3781425"/>
                    <a:gd name="connsiteX2" fmla="*/ 809625 w 866775"/>
                    <a:gd name="connsiteY2" fmla="*/ 809625 h 3781425"/>
                    <a:gd name="connsiteX3" fmla="*/ 866775 w 866775"/>
                    <a:gd name="connsiteY3" fmla="*/ 2171700 h 3781425"/>
                    <a:gd name="connsiteX4" fmla="*/ 790575 w 866775"/>
                    <a:gd name="connsiteY4" fmla="*/ 3781425 h 3781425"/>
                    <a:gd name="connsiteX5" fmla="*/ 104775 w 866775"/>
                    <a:gd name="connsiteY5" fmla="*/ 3781425 h 3781425"/>
                    <a:gd name="connsiteX6" fmla="*/ 0 w 866775"/>
                    <a:gd name="connsiteY6" fmla="*/ 809625 h 3781425"/>
                    <a:gd name="connsiteX7" fmla="*/ 104775 w 866775"/>
                    <a:gd name="connsiteY7" fmla="*/ 0 h 3781425"/>
                    <a:gd name="connsiteX0" fmla="*/ 107604 w 869604"/>
                    <a:gd name="connsiteY0" fmla="*/ 0 h 3781425"/>
                    <a:gd name="connsiteX1" fmla="*/ 793404 w 869604"/>
                    <a:gd name="connsiteY1" fmla="*/ 0 h 3781425"/>
                    <a:gd name="connsiteX2" fmla="*/ 812454 w 869604"/>
                    <a:gd name="connsiteY2" fmla="*/ 809625 h 3781425"/>
                    <a:gd name="connsiteX3" fmla="*/ 869604 w 869604"/>
                    <a:gd name="connsiteY3" fmla="*/ 2171700 h 3781425"/>
                    <a:gd name="connsiteX4" fmla="*/ 793404 w 869604"/>
                    <a:gd name="connsiteY4" fmla="*/ 3781425 h 3781425"/>
                    <a:gd name="connsiteX5" fmla="*/ 107604 w 869604"/>
                    <a:gd name="connsiteY5" fmla="*/ 3781425 h 3781425"/>
                    <a:gd name="connsiteX6" fmla="*/ 21879 w 869604"/>
                    <a:gd name="connsiteY6" fmla="*/ 2219325 h 3781425"/>
                    <a:gd name="connsiteX7" fmla="*/ 2829 w 869604"/>
                    <a:gd name="connsiteY7" fmla="*/ 809625 h 3781425"/>
                    <a:gd name="connsiteX8" fmla="*/ 107604 w 869604"/>
                    <a:gd name="connsiteY8" fmla="*/ 0 h 3781425"/>
                    <a:gd name="connsiteX0" fmla="*/ 107604 w 2222159"/>
                    <a:gd name="connsiteY0" fmla="*/ 0 h 3781425"/>
                    <a:gd name="connsiteX1" fmla="*/ 793404 w 2222159"/>
                    <a:gd name="connsiteY1" fmla="*/ 0 h 3781425"/>
                    <a:gd name="connsiteX2" fmla="*/ 2222154 w 2222159"/>
                    <a:gd name="connsiteY2" fmla="*/ 1009650 h 3781425"/>
                    <a:gd name="connsiteX3" fmla="*/ 869604 w 2222159"/>
                    <a:gd name="connsiteY3" fmla="*/ 2171700 h 3781425"/>
                    <a:gd name="connsiteX4" fmla="*/ 793404 w 2222159"/>
                    <a:gd name="connsiteY4" fmla="*/ 3781425 h 3781425"/>
                    <a:gd name="connsiteX5" fmla="*/ 107604 w 2222159"/>
                    <a:gd name="connsiteY5" fmla="*/ 3781425 h 3781425"/>
                    <a:gd name="connsiteX6" fmla="*/ 21879 w 2222159"/>
                    <a:gd name="connsiteY6" fmla="*/ 2219325 h 3781425"/>
                    <a:gd name="connsiteX7" fmla="*/ 2829 w 2222159"/>
                    <a:gd name="connsiteY7" fmla="*/ 809625 h 3781425"/>
                    <a:gd name="connsiteX8" fmla="*/ 107604 w 2222159"/>
                    <a:gd name="connsiteY8" fmla="*/ 0 h 3781425"/>
                    <a:gd name="connsiteX0" fmla="*/ 85837 w 2200392"/>
                    <a:gd name="connsiteY0" fmla="*/ 0 h 3781425"/>
                    <a:gd name="connsiteX1" fmla="*/ 771637 w 2200392"/>
                    <a:gd name="connsiteY1" fmla="*/ 0 h 3781425"/>
                    <a:gd name="connsiteX2" fmla="*/ 2200387 w 2200392"/>
                    <a:gd name="connsiteY2" fmla="*/ 1009650 h 3781425"/>
                    <a:gd name="connsiteX3" fmla="*/ 847837 w 2200392"/>
                    <a:gd name="connsiteY3" fmla="*/ 2171700 h 3781425"/>
                    <a:gd name="connsiteX4" fmla="*/ 771637 w 2200392"/>
                    <a:gd name="connsiteY4" fmla="*/ 3781425 h 3781425"/>
                    <a:gd name="connsiteX5" fmla="*/ 85837 w 2200392"/>
                    <a:gd name="connsiteY5" fmla="*/ 3781425 h 3781425"/>
                    <a:gd name="connsiteX6" fmla="*/ 112 w 2200392"/>
                    <a:gd name="connsiteY6" fmla="*/ 2219325 h 3781425"/>
                    <a:gd name="connsiteX7" fmla="*/ 2038462 w 2200392"/>
                    <a:gd name="connsiteY7" fmla="*/ 1000125 h 3781425"/>
                    <a:gd name="connsiteX8" fmla="*/ 85837 w 2200392"/>
                    <a:gd name="connsiteY8" fmla="*/ 0 h 3781425"/>
                    <a:gd name="connsiteX0" fmla="*/ 266812 w 2200392"/>
                    <a:gd name="connsiteY0" fmla="*/ 800100 h 3781425"/>
                    <a:gd name="connsiteX1" fmla="*/ 771637 w 2200392"/>
                    <a:gd name="connsiteY1" fmla="*/ 0 h 3781425"/>
                    <a:gd name="connsiteX2" fmla="*/ 2200387 w 2200392"/>
                    <a:gd name="connsiteY2" fmla="*/ 1009650 h 3781425"/>
                    <a:gd name="connsiteX3" fmla="*/ 847837 w 2200392"/>
                    <a:gd name="connsiteY3" fmla="*/ 2171700 h 3781425"/>
                    <a:gd name="connsiteX4" fmla="*/ 771637 w 2200392"/>
                    <a:gd name="connsiteY4" fmla="*/ 3781425 h 3781425"/>
                    <a:gd name="connsiteX5" fmla="*/ 85837 w 2200392"/>
                    <a:gd name="connsiteY5" fmla="*/ 3781425 h 3781425"/>
                    <a:gd name="connsiteX6" fmla="*/ 112 w 2200392"/>
                    <a:gd name="connsiteY6" fmla="*/ 2219325 h 3781425"/>
                    <a:gd name="connsiteX7" fmla="*/ 2038462 w 2200392"/>
                    <a:gd name="connsiteY7" fmla="*/ 1000125 h 3781425"/>
                    <a:gd name="connsiteX8" fmla="*/ 266812 w 2200392"/>
                    <a:gd name="connsiteY8" fmla="*/ 800100 h 3781425"/>
                    <a:gd name="connsiteX0" fmla="*/ 266812 w 2200392"/>
                    <a:gd name="connsiteY0" fmla="*/ 657225 h 3638550"/>
                    <a:gd name="connsiteX1" fmla="*/ 704962 w 2200392"/>
                    <a:gd name="connsiteY1" fmla="*/ 0 h 3638550"/>
                    <a:gd name="connsiteX2" fmla="*/ 2200387 w 2200392"/>
                    <a:gd name="connsiteY2" fmla="*/ 866775 h 3638550"/>
                    <a:gd name="connsiteX3" fmla="*/ 847837 w 2200392"/>
                    <a:gd name="connsiteY3" fmla="*/ 2028825 h 3638550"/>
                    <a:gd name="connsiteX4" fmla="*/ 771637 w 2200392"/>
                    <a:gd name="connsiteY4" fmla="*/ 3638550 h 3638550"/>
                    <a:gd name="connsiteX5" fmla="*/ 85837 w 2200392"/>
                    <a:gd name="connsiteY5" fmla="*/ 3638550 h 3638550"/>
                    <a:gd name="connsiteX6" fmla="*/ 112 w 2200392"/>
                    <a:gd name="connsiteY6" fmla="*/ 2076450 h 3638550"/>
                    <a:gd name="connsiteX7" fmla="*/ 2038462 w 2200392"/>
                    <a:gd name="connsiteY7" fmla="*/ 857250 h 3638550"/>
                    <a:gd name="connsiteX8" fmla="*/ 266812 w 2200392"/>
                    <a:gd name="connsiteY8" fmla="*/ 657225 h 3638550"/>
                    <a:gd name="connsiteX0" fmla="*/ 266812 w 2200392"/>
                    <a:gd name="connsiteY0" fmla="*/ 590550 h 3571875"/>
                    <a:gd name="connsiteX1" fmla="*/ 704962 w 2200392"/>
                    <a:gd name="connsiteY1" fmla="*/ 0 h 3571875"/>
                    <a:gd name="connsiteX2" fmla="*/ 2200387 w 2200392"/>
                    <a:gd name="connsiteY2" fmla="*/ 800100 h 3571875"/>
                    <a:gd name="connsiteX3" fmla="*/ 847837 w 2200392"/>
                    <a:gd name="connsiteY3" fmla="*/ 1962150 h 3571875"/>
                    <a:gd name="connsiteX4" fmla="*/ 771637 w 2200392"/>
                    <a:gd name="connsiteY4" fmla="*/ 3571875 h 3571875"/>
                    <a:gd name="connsiteX5" fmla="*/ 85837 w 2200392"/>
                    <a:gd name="connsiteY5" fmla="*/ 3571875 h 3571875"/>
                    <a:gd name="connsiteX6" fmla="*/ 112 w 2200392"/>
                    <a:gd name="connsiteY6" fmla="*/ 2009775 h 3571875"/>
                    <a:gd name="connsiteX7" fmla="*/ 2038462 w 2200392"/>
                    <a:gd name="connsiteY7" fmla="*/ 790575 h 3571875"/>
                    <a:gd name="connsiteX8" fmla="*/ 266812 w 2200392"/>
                    <a:gd name="connsiteY8" fmla="*/ 590550 h 3571875"/>
                    <a:gd name="connsiteX0" fmla="*/ 266812 w 2200393"/>
                    <a:gd name="connsiteY0" fmla="*/ 590550 h 3571875"/>
                    <a:gd name="connsiteX1" fmla="*/ 704962 w 2200393"/>
                    <a:gd name="connsiteY1" fmla="*/ 0 h 3571875"/>
                    <a:gd name="connsiteX2" fmla="*/ 2200387 w 2200393"/>
                    <a:gd name="connsiteY2" fmla="*/ 800100 h 3571875"/>
                    <a:gd name="connsiteX3" fmla="*/ 847837 w 2200393"/>
                    <a:gd name="connsiteY3" fmla="*/ 1962150 h 3571875"/>
                    <a:gd name="connsiteX4" fmla="*/ 771637 w 2200393"/>
                    <a:gd name="connsiteY4" fmla="*/ 3571875 h 3571875"/>
                    <a:gd name="connsiteX5" fmla="*/ 85837 w 2200393"/>
                    <a:gd name="connsiteY5" fmla="*/ 3571875 h 3571875"/>
                    <a:gd name="connsiteX6" fmla="*/ 112 w 2200393"/>
                    <a:gd name="connsiteY6" fmla="*/ 2009775 h 3571875"/>
                    <a:gd name="connsiteX7" fmla="*/ 2038462 w 2200393"/>
                    <a:gd name="connsiteY7" fmla="*/ 790575 h 3571875"/>
                    <a:gd name="connsiteX8" fmla="*/ 266812 w 2200393"/>
                    <a:gd name="connsiteY8" fmla="*/ 590550 h 3571875"/>
                    <a:gd name="connsiteX0" fmla="*/ 266812 w 2200392"/>
                    <a:gd name="connsiteY0" fmla="*/ 123825 h 3105150"/>
                    <a:gd name="connsiteX1" fmla="*/ 390637 w 2200392"/>
                    <a:gd name="connsiteY1" fmla="*/ 0 h 3105150"/>
                    <a:gd name="connsiteX2" fmla="*/ 2200387 w 2200392"/>
                    <a:gd name="connsiteY2" fmla="*/ 333375 h 3105150"/>
                    <a:gd name="connsiteX3" fmla="*/ 847837 w 2200392"/>
                    <a:gd name="connsiteY3" fmla="*/ 1495425 h 3105150"/>
                    <a:gd name="connsiteX4" fmla="*/ 771637 w 2200392"/>
                    <a:gd name="connsiteY4" fmla="*/ 3105150 h 3105150"/>
                    <a:gd name="connsiteX5" fmla="*/ 85837 w 2200392"/>
                    <a:gd name="connsiteY5" fmla="*/ 3105150 h 3105150"/>
                    <a:gd name="connsiteX6" fmla="*/ 112 w 2200392"/>
                    <a:gd name="connsiteY6" fmla="*/ 1543050 h 3105150"/>
                    <a:gd name="connsiteX7" fmla="*/ 2038462 w 2200392"/>
                    <a:gd name="connsiteY7" fmla="*/ 323850 h 3105150"/>
                    <a:gd name="connsiteX8" fmla="*/ 266812 w 2200392"/>
                    <a:gd name="connsiteY8" fmla="*/ 123825 h 3105150"/>
                    <a:gd name="connsiteX0" fmla="*/ 266812 w 2200392"/>
                    <a:gd name="connsiteY0" fmla="*/ 123825 h 3105150"/>
                    <a:gd name="connsiteX1" fmla="*/ 238237 w 2200392"/>
                    <a:gd name="connsiteY1" fmla="*/ 0 h 3105150"/>
                    <a:gd name="connsiteX2" fmla="*/ 2200387 w 2200392"/>
                    <a:gd name="connsiteY2" fmla="*/ 333375 h 3105150"/>
                    <a:gd name="connsiteX3" fmla="*/ 847837 w 2200392"/>
                    <a:gd name="connsiteY3" fmla="*/ 1495425 h 3105150"/>
                    <a:gd name="connsiteX4" fmla="*/ 771637 w 2200392"/>
                    <a:gd name="connsiteY4" fmla="*/ 3105150 h 3105150"/>
                    <a:gd name="connsiteX5" fmla="*/ 85837 w 2200392"/>
                    <a:gd name="connsiteY5" fmla="*/ 3105150 h 3105150"/>
                    <a:gd name="connsiteX6" fmla="*/ 112 w 2200392"/>
                    <a:gd name="connsiteY6" fmla="*/ 1543050 h 3105150"/>
                    <a:gd name="connsiteX7" fmla="*/ 2038462 w 2200392"/>
                    <a:gd name="connsiteY7" fmla="*/ 323850 h 3105150"/>
                    <a:gd name="connsiteX8" fmla="*/ 266812 w 2200392"/>
                    <a:gd name="connsiteY8" fmla="*/ 123825 h 3105150"/>
                    <a:gd name="connsiteX0" fmla="*/ 266812 w 2200392"/>
                    <a:gd name="connsiteY0" fmla="*/ 133350 h 3114675"/>
                    <a:gd name="connsiteX1" fmla="*/ 266812 w 2200392"/>
                    <a:gd name="connsiteY1" fmla="*/ 0 h 3114675"/>
                    <a:gd name="connsiteX2" fmla="*/ 2200387 w 2200392"/>
                    <a:gd name="connsiteY2" fmla="*/ 342900 h 3114675"/>
                    <a:gd name="connsiteX3" fmla="*/ 847837 w 2200392"/>
                    <a:gd name="connsiteY3" fmla="*/ 1504950 h 3114675"/>
                    <a:gd name="connsiteX4" fmla="*/ 771637 w 2200392"/>
                    <a:gd name="connsiteY4" fmla="*/ 3114675 h 3114675"/>
                    <a:gd name="connsiteX5" fmla="*/ 85837 w 2200392"/>
                    <a:gd name="connsiteY5" fmla="*/ 3114675 h 3114675"/>
                    <a:gd name="connsiteX6" fmla="*/ 112 w 2200392"/>
                    <a:gd name="connsiteY6" fmla="*/ 1552575 h 3114675"/>
                    <a:gd name="connsiteX7" fmla="*/ 2038462 w 2200392"/>
                    <a:gd name="connsiteY7" fmla="*/ 333375 h 3114675"/>
                    <a:gd name="connsiteX8" fmla="*/ 266812 w 2200392"/>
                    <a:gd name="connsiteY8" fmla="*/ 133350 h 3114675"/>
                    <a:gd name="connsiteX0" fmla="*/ 266812 w 2200392"/>
                    <a:gd name="connsiteY0" fmla="*/ 76200 h 3057525"/>
                    <a:gd name="connsiteX1" fmla="*/ 276337 w 2200392"/>
                    <a:gd name="connsiteY1" fmla="*/ 0 h 3057525"/>
                    <a:gd name="connsiteX2" fmla="*/ 2200387 w 2200392"/>
                    <a:gd name="connsiteY2" fmla="*/ 285750 h 3057525"/>
                    <a:gd name="connsiteX3" fmla="*/ 847837 w 2200392"/>
                    <a:gd name="connsiteY3" fmla="*/ 1447800 h 3057525"/>
                    <a:gd name="connsiteX4" fmla="*/ 771637 w 2200392"/>
                    <a:gd name="connsiteY4" fmla="*/ 3057525 h 3057525"/>
                    <a:gd name="connsiteX5" fmla="*/ 85837 w 2200392"/>
                    <a:gd name="connsiteY5" fmla="*/ 3057525 h 3057525"/>
                    <a:gd name="connsiteX6" fmla="*/ 112 w 2200392"/>
                    <a:gd name="connsiteY6" fmla="*/ 1495425 h 3057525"/>
                    <a:gd name="connsiteX7" fmla="*/ 2038462 w 2200392"/>
                    <a:gd name="connsiteY7" fmla="*/ 276225 h 3057525"/>
                    <a:gd name="connsiteX8" fmla="*/ 266812 w 2200392"/>
                    <a:gd name="connsiteY8" fmla="*/ 76200 h 3057525"/>
                    <a:gd name="connsiteX0" fmla="*/ 266812 w 2200392"/>
                    <a:gd name="connsiteY0" fmla="*/ 76200 h 3057525"/>
                    <a:gd name="connsiteX1" fmla="*/ 276337 w 2200392"/>
                    <a:gd name="connsiteY1" fmla="*/ 0 h 3057525"/>
                    <a:gd name="connsiteX2" fmla="*/ 2200387 w 2200392"/>
                    <a:gd name="connsiteY2" fmla="*/ 285750 h 3057525"/>
                    <a:gd name="connsiteX3" fmla="*/ 847837 w 2200392"/>
                    <a:gd name="connsiteY3" fmla="*/ 1447800 h 3057525"/>
                    <a:gd name="connsiteX4" fmla="*/ 771637 w 2200392"/>
                    <a:gd name="connsiteY4" fmla="*/ 3057525 h 3057525"/>
                    <a:gd name="connsiteX5" fmla="*/ 85837 w 2200392"/>
                    <a:gd name="connsiteY5" fmla="*/ 3057525 h 3057525"/>
                    <a:gd name="connsiteX6" fmla="*/ 112 w 2200392"/>
                    <a:gd name="connsiteY6" fmla="*/ 1495425 h 3057525"/>
                    <a:gd name="connsiteX7" fmla="*/ 2038462 w 2200392"/>
                    <a:gd name="connsiteY7" fmla="*/ 276225 h 3057525"/>
                    <a:gd name="connsiteX8" fmla="*/ 266812 w 2200392"/>
                    <a:gd name="connsiteY8" fmla="*/ 76200 h 3057525"/>
                    <a:gd name="connsiteX0" fmla="*/ 266812 w 2200392"/>
                    <a:gd name="connsiteY0" fmla="*/ 76200 h 3057525"/>
                    <a:gd name="connsiteX1" fmla="*/ 276337 w 2200392"/>
                    <a:gd name="connsiteY1" fmla="*/ 0 h 3057525"/>
                    <a:gd name="connsiteX2" fmla="*/ 2200387 w 2200392"/>
                    <a:gd name="connsiteY2" fmla="*/ 285750 h 3057525"/>
                    <a:gd name="connsiteX3" fmla="*/ 847837 w 2200392"/>
                    <a:gd name="connsiteY3" fmla="*/ 1447800 h 3057525"/>
                    <a:gd name="connsiteX4" fmla="*/ 771637 w 2200392"/>
                    <a:gd name="connsiteY4" fmla="*/ 3057525 h 3057525"/>
                    <a:gd name="connsiteX5" fmla="*/ 85837 w 2200392"/>
                    <a:gd name="connsiteY5" fmla="*/ 3057525 h 3057525"/>
                    <a:gd name="connsiteX6" fmla="*/ 112 w 2200392"/>
                    <a:gd name="connsiteY6" fmla="*/ 1495425 h 3057525"/>
                    <a:gd name="connsiteX7" fmla="*/ 2038462 w 2200392"/>
                    <a:gd name="connsiteY7" fmla="*/ 276225 h 3057525"/>
                    <a:gd name="connsiteX8" fmla="*/ 266812 w 2200392"/>
                    <a:gd name="connsiteY8" fmla="*/ 76200 h 3057525"/>
                    <a:gd name="connsiteX0" fmla="*/ 266811 w 2200391"/>
                    <a:gd name="connsiteY0" fmla="*/ 76200 h 3057525"/>
                    <a:gd name="connsiteX1" fmla="*/ 276336 w 2200391"/>
                    <a:gd name="connsiteY1" fmla="*/ 0 h 3057525"/>
                    <a:gd name="connsiteX2" fmla="*/ 2200386 w 2200391"/>
                    <a:gd name="connsiteY2" fmla="*/ 285750 h 3057525"/>
                    <a:gd name="connsiteX3" fmla="*/ 847836 w 2200391"/>
                    <a:gd name="connsiteY3" fmla="*/ 1447800 h 3057525"/>
                    <a:gd name="connsiteX4" fmla="*/ 771636 w 2200391"/>
                    <a:gd name="connsiteY4" fmla="*/ 3057525 h 3057525"/>
                    <a:gd name="connsiteX5" fmla="*/ 85836 w 2200391"/>
                    <a:gd name="connsiteY5" fmla="*/ 3057525 h 3057525"/>
                    <a:gd name="connsiteX6" fmla="*/ 111 w 2200391"/>
                    <a:gd name="connsiteY6" fmla="*/ 1495425 h 3057525"/>
                    <a:gd name="connsiteX7" fmla="*/ 2042090 w 2200391"/>
                    <a:gd name="connsiteY7" fmla="*/ 272588 h 3057525"/>
                    <a:gd name="connsiteX8" fmla="*/ 266811 w 2200391"/>
                    <a:gd name="connsiteY8" fmla="*/ 76200 h 3057525"/>
                    <a:gd name="connsiteX0" fmla="*/ 266811 w 2200391"/>
                    <a:gd name="connsiteY0" fmla="*/ 76200 h 3057525"/>
                    <a:gd name="connsiteX1" fmla="*/ 276336 w 2200391"/>
                    <a:gd name="connsiteY1" fmla="*/ 0 h 3057525"/>
                    <a:gd name="connsiteX2" fmla="*/ 2200386 w 2200391"/>
                    <a:gd name="connsiteY2" fmla="*/ 285750 h 3057525"/>
                    <a:gd name="connsiteX3" fmla="*/ 847836 w 2200391"/>
                    <a:gd name="connsiteY3" fmla="*/ 1447800 h 3057525"/>
                    <a:gd name="connsiteX4" fmla="*/ 771636 w 2200391"/>
                    <a:gd name="connsiteY4" fmla="*/ 3057525 h 3057525"/>
                    <a:gd name="connsiteX5" fmla="*/ 85836 w 2200391"/>
                    <a:gd name="connsiteY5" fmla="*/ 3057525 h 3057525"/>
                    <a:gd name="connsiteX6" fmla="*/ 111 w 2200391"/>
                    <a:gd name="connsiteY6" fmla="*/ 1495425 h 3057525"/>
                    <a:gd name="connsiteX7" fmla="*/ 2042090 w 2200391"/>
                    <a:gd name="connsiteY7" fmla="*/ 272588 h 3057525"/>
                    <a:gd name="connsiteX8" fmla="*/ 266811 w 2200391"/>
                    <a:gd name="connsiteY8" fmla="*/ 76200 h 3057525"/>
                    <a:gd name="connsiteX0" fmla="*/ 364775 w 2200391"/>
                    <a:gd name="connsiteY0" fmla="*/ 76200 h 3057525"/>
                    <a:gd name="connsiteX1" fmla="*/ 276336 w 2200391"/>
                    <a:gd name="connsiteY1" fmla="*/ 0 h 3057525"/>
                    <a:gd name="connsiteX2" fmla="*/ 2200386 w 2200391"/>
                    <a:gd name="connsiteY2" fmla="*/ 285750 h 3057525"/>
                    <a:gd name="connsiteX3" fmla="*/ 847836 w 2200391"/>
                    <a:gd name="connsiteY3" fmla="*/ 1447800 h 3057525"/>
                    <a:gd name="connsiteX4" fmla="*/ 771636 w 2200391"/>
                    <a:gd name="connsiteY4" fmla="*/ 3057525 h 3057525"/>
                    <a:gd name="connsiteX5" fmla="*/ 85836 w 2200391"/>
                    <a:gd name="connsiteY5" fmla="*/ 3057525 h 3057525"/>
                    <a:gd name="connsiteX6" fmla="*/ 111 w 2200391"/>
                    <a:gd name="connsiteY6" fmla="*/ 1495425 h 3057525"/>
                    <a:gd name="connsiteX7" fmla="*/ 2042090 w 2200391"/>
                    <a:gd name="connsiteY7" fmla="*/ 272588 h 3057525"/>
                    <a:gd name="connsiteX8" fmla="*/ 364775 w 2200391"/>
                    <a:gd name="connsiteY8" fmla="*/ 76200 h 3057525"/>
                    <a:gd name="connsiteX0" fmla="*/ 364775 w 2200391"/>
                    <a:gd name="connsiteY0" fmla="*/ 79836 h 3061161"/>
                    <a:gd name="connsiteX1" fmla="*/ 363415 w 2200391"/>
                    <a:gd name="connsiteY1" fmla="*/ 0 h 3061161"/>
                    <a:gd name="connsiteX2" fmla="*/ 2200386 w 2200391"/>
                    <a:gd name="connsiteY2" fmla="*/ 289386 h 3061161"/>
                    <a:gd name="connsiteX3" fmla="*/ 847836 w 2200391"/>
                    <a:gd name="connsiteY3" fmla="*/ 1451436 h 3061161"/>
                    <a:gd name="connsiteX4" fmla="*/ 771636 w 2200391"/>
                    <a:gd name="connsiteY4" fmla="*/ 3061161 h 3061161"/>
                    <a:gd name="connsiteX5" fmla="*/ 85836 w 2200391"/>
                    <a:gd name="connsiteY5" fmla="*/ 3061161 h 3061161"/>
                    <a:gd name="connsiteX6" fmla="*/ 111 w 2200391"/>
                    <a:gd name="connsiteY6" fmla="*/ 1499061 h 3061161"/>
                    <a:gd name="connsiteX7" fmla="*/ 2042090 w 2200391"/>
                    <a:gd name="connsiteY7" fmla="*/ 276224 h 3061161"/>
                    <a:gd name="connsiteX8" fmla="*/ 364775 w 2200391"/>
                    <a:gd name="connsiteY8" fmla="*/ 79836 h 3061161"/>
                    <a:gd name="connsiteX0" fmla="*/ 364775 w 2200391"/>
                    <a:gd name="connsiteY0" fmla="*/ 79836 h 3061161"/>
                    <a:gd name="connsiteX1" fmla="*/ 348902 w 2200391"/>
                    <a:gd name="connsiteY1" fmla="*/ 0 h 3061161"/>
                    <a:gd name="connsiteX2" fmla="*/ 2200386 w 2200391"/>
                    <a:gd name="connsiteY2" fmla="*/ 289386 h 3061161"/>
                    <a:gd name="connsiteX3" fmla="*/ 847836 w 2200391"/>
                    <a:gd name="connsiteY3" fmla="*/ 1451436 h 3061161"/>
                    <a:gd name="connsiteX4" fmla="*/ 771636 w 2200391"/>
                    <a:gd name="connsiteY4" fmla="*/ 3061161 h 3061161"/>
                    <a:gd name="connsiteX5" fmla="*/ 85836 w 2200391"/>
                    <a:gd name="connsiteY5" fmla="*/ 3061161 h 3061161"/>
                    <a:gd name="connsiteX6" fmla="*/ 111 w 2200391"/>
                    <a:gd name="connsiteY6" fmla="*/ 1499061 h 3061161"/>
                    <a:gd name="connsiteX7" fmla="*/ 2042090 w 2200391"/>
                    <a:gd name="connsiteY7" fmla="*/ 276224 h 3061161"/>
                    <a:gd name="connsiteX8" fmla="*/ 364775 w 2200391"/>
                    <a:gd name="connsiteY8" fmla="*/ 79836 h 3061161"/>
                    <a:gd name="connsiteX0" fmla="*/ 335748 w 2200391"/>
                    <a:gd name="connsiteY0" fmla="*/ 79836 h 3061161"/>
                    <a:gd name="connsiteX1" fmla="*/ 348902 w 2200391"/>
                    <a:gd name="connsiteY1" fmla="*/ 0 h 3061161"/>
                    <a:gd name="connsiteX2" fmla="*/ 2200386 w 2200391"/>
                    <a:gd name="connsiteY2" fmla="*/ 289386 h 3061161"/>
                    <a:gd name="connsiteX3" fmla="*/ 847836 w 2200391"/>
                    <a:gd name="connsiteY3" fmla="*/ 1451436 h 3061161"/>
                    <a:gd name="connsiteX4" fmla="*/ 771636 w 2200391"/>
                    <a:gd name="connsiteY4" fmla="*/ 3061161 h 3061161"/>
                    <a:gd name="connsiteX5" fmla="*/ 85836 w 2200391"/>
                    <a:gd name="connsiteY5" fmla="*/ 3061161 h 3061161"/>
                    <a:gd name="connsiteX6" fmla="*/ 111 w 2200391"/>
                    <a:gd name="connsiteY6" fmla="*/ 1499061 h 3061161"/>
                    <a:gd name="connsiteX7" fmla="*/ 2042090 w 2200391"/>
                    <a:gd name="connsiteY7" fmla="*/ 276224 h 3061161"/>
                    <a:gd name="connsiteX8" fmla="*/ 335748 w 2200391"/>
                    <a:gd name="connsiteY8" fmla="*/ 79836 h 3061161"/>
                    <a:gd name="connsiteX0" fmla="*/ 350261 w 2200391"/>
                    <a:gd name="connsiteY0" fmla="*/ 76199 h 3061161"/>
                    <a:gd name="connsiteX1" fmla="*/ 348902 w 2200391"/>
                    <a:gd name="connsiteY1" fmla="*/ 0 h 3061161"/>
                    <a:gd name="connsiteX2" fmla="*/ 2200386 w 2200391"/>
                    <a:gd name="connsiteY2" fmla="*/ 289386 h 3061161"/>
                    <a:gd name="connsiteX3" fmla="*/ 847836 w 2200391"/>
                    <a:gd name="connsiteY3" fmla="*/ 1451436 h 3061161"/>
                    <a:gd name="connsiteX4" fmla="*/ 771636 w 2200391"/>
                    <a:gd name="connsiteY4" fmla="*/ 3061161 h 3061161"/>
                    <a:gd name="connsiteX5" fmla="*/ 85836 w 2200391"/>
                    <a:gd name="connsiteY5" fmla="*/ 3061161 h 3061161"/>
                    <a:gd name="connsiteX6" fmla="*/ 111 w 2200391"/>
                    <a:gd name="connsiteY6" fmla="*/ 1499061 h 3061161"/>
                    <a:gd name="connsiteX7" fmla="*/ 2042090 w 2200391"/>
                    <a:gd name="connsiteY7" fmla="*/ 276224 h 3061161"/>
                    <a:gd name="connsiteX8" fmla="*/ 350261 w 2200391"/>
                    <a:gd name="connsiteY8" fmla="*/ 76199 h 3061161"/>
                    <a:gd name="connsiteX0" fmla="*/ 350261 w 2200391"/>
                    <a:gd name="connsiteY0" fmla="*/ 43468 h 3028430"/>
                    <a:gd name="connsiteX1" fmla="*/ 345273 w 2200391"/>
                    <a:gd name="connsiteY1" fmla="*/ 0 h 3028430"/>
                    <a:gd name="connsiteX2" fmla="*/ 2200386 w 2200391"/>
                    <a:gd name="connsiteY2" fmla="*/ 256655 h 3028430"/>
                    <a:gd name="connsiteX3" fmla="*/ 847836 w 2200391"/>
                    <a:gd name="connsiteY3" fmla="*/ 1418705 h 3028430"/>
                    <a:gd name="connsiteX4" fmla="*/ 771636 w 2200391"/>
                    <a:gd name="connsiteY4" fmla="*/ 3028430 h 3028430"/>
                    <a:gd name="connsiteX5" fmla="*/ 85836 w 2200391"/>
                    <a:gd name="connsiteY5" fmla="*/ 3028430 h 3028430"/>
                    <a:gd name="connsiteX6" fmla="*/ 111 w 2200391"/>
                    <a:gd name="connsiteY6" fmla="*/ 1466330 h 3028430"/>
                    <a:gd name="connsiteX7" fmla="*/ 2042090 w 2200391"/>
                    <a:gd name="connsiteY7" fmla="*/ 243493 h 3028430"/>
                    <a:gd name="connsiteX8" fmla="*/ 350261 w 2200391"/>
                    <a:gd name="connsiteY8" fmla="*/ 43468 h 3028430"/>
                    <a:gd name="connsiteX0" fmla="*/ 350261 w 2200390"/>
                    <a:gd name="connsiteY0" fmla="*/ 43468 h 3028430"/>
                    <a:gd name="connsiteX1" fmla="*/ 345273 w 2200390"/>
                    <a:gd name="connsiteY1" fmla="*/ 0 h 3028430"/>
                    <a:gd name="connsiteX2" fmla="*/ 2200386 w 2200390"/>
                    <a:gd name="connsiteY2" fmla="*/ 256655 h 3028430"/>
                    <a:gd name="connsiteX3" fmla="*/ 201998 w 2200390"/>
                    <a:gd name="connsiteY3" fmla="*/ 1487805 h 3028430"/>
                    <a:gd name="connsiteX4" fmla="*/ 771636 w 2200390"/>
                    <a:gd name="connsiteY4" fmla="*/ 3028430 h 3028430"/>
                    <a:gd name="connsiteX5" fmla="*/ 85836 w 2200390"/>
                    <a:gd name="connsiteY5" fmla="*/ 3028430 h 3028430"/>
                    <a:gd name="connsiteX6" fmla="*/ 111 w 2200390"/>
                    <a:gd name="connsiteY6" fmla="*/ 1466330 h 3028430"/>
                    <a:gd name="connsiteX7" fmla="*/ 2042090 w 2200390"/>
                    <a:gd name="connsiteY7" fmla="*/ 243493 h 3028430"/>
                    <a:gd name="connsiteX8" fmla="*/ 350261 w 2200390"/>
                    <a:gd name="connsiteY8" fmla="*/ 43468 h 3028430"/>
                    <a:gd name="connsiteX0" fmla="*/ 350261 w 2200390"/>
                    <a:gd name="connsiteY0" fmla="*/ 43468 h 3028430"/>
                    <a:gd name="connsiteX1" fmla="*/ 345273 w 2200390"/>
                    <a:gd name="connsiteY1" fmla="*/ 0 h 3028430"/>
                    <a:gd name="connsiteX2" fmla="*/ 2200386 w 2200390"/>
                    <a:gd name="connsiteY2" fmla="*/ 256655 h 3028430"/>
                    <a:gd name="connsiteX3" fmla="*/ 201998 w 2200390"/>
                    <a:gd name="connsiteY3" fmla="*/ 1487805 h 3028430"/>
                    <a:gd name="connsiteX4" fmla="*/ 771636 w 2200390"/>
                    <a:gd name="connsiteY4" fmla="*/ 3028430 h 3028430"/>
                    <a:gd name="connsiteX5" fmla="*/ 85836 w 2200390"/>
                    <a:gd name="connsiteY5" fmla="*/ 3028430 h 3028430"/>
                    <a:gd name="connsiteX6" fmla="*/ 111 w 2200390"/>
                    <a:gd name="connsiteY6" fmla="*/ 1466330 h 3028430"/>
                    <a:gd name="connsiteX7" fmla="*/ 2042090 w 2200390"/>
                    <a:gd name="connsiteY7" fmla="*/ 243493 h 3028430"/>
                    <a:gd name="connsiteX8" fmla="*/ 350261 w 2200390"/>
                    <a:gd name="connsiteY8" fmla="*/ 43468 h 3028430"/>
                    <a:gd name="connsiteX0" fmla="*/ 350257 w 2200386"/>
                    <a:gd name="connsiteY0" fmla="*/ 43468 h 3028430"/>
                    <a:gd name="connsiteX1" fmla="*/ 345269 w 2200386"/>
                    <a:gd name="connsiteY1" fmla="*/ 0 h 3028430"/>
                    <a:gd name="connsiteX2" fmla="*/ 2200382 w 2200386"/>
                    <a:gd name="connsiteY2" fmla="*/ 256655 h 3028430"/>
                    <a:gd name="connsiteX3" fmla="*/ 201994 w 2200386"/>
                    <a:gd name="connsiteY3" fmla="*/ 1487805 h 3028430"/>
                    <a:gd name="connsiteX4" fmla="*/ 771632 w 2200386"/>
                    <a:gd name="connsiteY4" fmla="*/ 3028430 h 3028430"/>
                    <a:gd name="connsiteX5" fmla="*/ 85832 w 2200386"/>
                    <a:gd name="connsiteY5" fmla="*/ 3028430 h 3028430"/>
                    <a:gd name="connsiteX6" fmla="*/ 107 w 2200386"/>
                    <a:gd name="connsiteY6" fmla="*/ 1466330 h 3028430"/>
                    <a:gd name="connsiteX7" fmla="*/ 2042086 w 2200386"/>
                    <a:gd name="connsiteY7" fmla="*/ 243493 h 3028430"/>
                    <a:gd name="connsiteX8" fmla="*/ 350257 w 2200386"/>
                    <a:gd name="connsiteY8" fmla="*/ 43468 h 3028430"/>
                    <a:gd name="connsiteX0" fmla="*/ 350257 w 2564013"/>
                    <a:gd name="connsiteY0" fmla="*/ 43468 h 3028430"/>
                    <a:gd name="connsiteX1" fmla="*/ 345269 w 2564013"/>
                    <a:gd name="connsiteY1" fmla="*/ 0 h 3028430"/>
                    <a:gd name="connsiteX2" fmla="*/ 2200382 w 2564013"/>
                    <a:gd name="connsiteY2" fmla="*/ 256655 h 3028430"/>
                    <a:gd name="connsiteX3" fmla="*/ 201994 w 2564013"/>
                    <a:gd name="connsiteY3" fmla="*/ 1487805 h 3028430"/>
                    <a:gd name="connsiteX4" fmla="*/ 2564013 w 2564013"/>
                    <a:gd name="connsiteY4" fmla="*/ 2333802 h 3028430"/>
                    <a:gd name="connsiteX5" fmla="*/ 85832 w 2564013"/>
                    <a:gd name="connsiteY5" fmla="*/ 3028430 h 3028430"/>
                    <a:gd name="connsiteX6" fmla="*/ 107 w 2564013"/>
                    <a:gd name="connsiteY6" fmla="*/ 1466330 h 3028430"/>
                    <a:gd name="connsiteX7" fmla="*/ 2042086 w 2564013"/>
                    <a:gd name="connsiteY7" fmla="*/ 243493 h 3028430"/>
                    <a:gd name="connsiteX8" fmla="*/ 350257 w 2564013"/>
                    <a:gd name="connsiteY8" fmla="*/ 43468 h 3028430"/>
                    <a:gd name="connsiteX0" fmla="*/ 350257 w 2564013"/>
                    <a:gd name="connsiteY0" fmla="*/ 43468 h 2435633"/>
                    <a:gd name="connsiteX1" fmla="*/ 345269 w 2564013"/>
                    <a:gd name="connsiteY1" fmla="*/ 0 h 2435633"/>
                    <a:gd name="connsiteX2" fmla="*/ 2200382 w 2564013"/>
                    <a:gd name="connsiteY2" fmla="*/ 256655 h 2435633"/>
                    <a:gd name="connsiteX3" fmla="*/ 201994 w 2564013"/>
                    <a:gd name="connsiteY3" fmla="*/ 1487805 h 2435633"/>
                    <a:gd name="connsiteX4" fmla="*/ 2564013 w 2564013"/>
                    <a:gd name="connsiteY4" fmla="*/ 2333802 h 2435633"/>
                    <a:gd name="connsiteX5" fmla="*/ 2353520 w 2564013"/>
                    <a:gd name="connsiteY5" fmla="*/ 2435633 h 2435633"/>
                    <a:gd name="connsiteX6" fmla="*/ 107 w 2564013"/>
                    <a:gd name="connsiteY6" fmla="*/ 1466330 h 2435633"/>
                    <a:gd name="connsiteX7" fmla="*/ 2042086 w 2564013"/>
                    <a:gd name="connsiteY7" fmla="*/ 243493 h 2435633"/>
                    <a:gd name="connsiteX8" fmla="*/ 350257 w 2564013"/>
                    <a:gd name="connsiteY8" fmla="*/ 43468 h 2435633"/>
                    <a:gd name="connsiteX0" fmla="*/ 350257 w 2564013"/>
                    <a:gd name="connsiteY0" fmla="*/ 43468 h 2435633"/>
                    <a:gd name="connsiteX1" fmla="*/ 345269 w 2564013"/>
                    <a:gd name="connsiteY1" fmla="*/ 0 h 2435633"/>
                    <a:gd name="connsiteX2" fmla="*/ 2200382 w 2564013"/>
                    <a:gd name="connsiteY2" fmla="*/ 256655 h 2435633"/>
                    <a:gd name="connsiteX3" fmla="*/ 201994 w 2564013"/>
                    <a:gd name="connsiteY3" fmla="*/ 1487805 h 2435633"/>
                    <a:gd name="connsiteX4" fmla="*/ 2564013 w 2564013"/>
                    <a:gd name="connsiteY4" fmla="*/ 2333802 h 2435633"/>
                    <a:gd name="connsiteX5" fmla="*/ 2353520 w 2564013"/>
                    <a:gd name="connsiteY5" fmla="*/ 2435633 h 2435633"/>
                    <a:gd name="connsiteX6" fmla="*/ 107 w 2564013"/>
                    <a:gd name="connsiteY6" fmla="*/ 1466330 h 2435633"/>
                    <a:gd name="connsiteX7" fmla="*/ 2042086 w 2564013"/>
                    <a:gd name="connsiteY7" fmla="*/ 243493 h 2435633"/>
                    <a:gd name="connsiteX8" fmla="*/ 350257 w 2564013"/>
                    <a:gd name="connsiteY8" fmla="*/ 43468 h 2435633"/>
                    <a:gd name="connsiteX0" fmla="*/ 350257 w 2564013"/>
                    <a:gd name="connsiteY0" fmla="*/ 43468 h 2435633"/>
                    <a:gd name="connsiteX1" fmla="*/ 345269 w 2564013"/>
                    <a:gd name="connsiteY1" fmla="*/ 0 h 2435633"/>
                    <a:gd name="connsiteX2" fmla="*/ 2200382 w 2564013"/>
                    <a:gd name="connsiteY2" fmla="*/ 256655 h 2435633"/>
                    <a:gd name="connsiteX3" fmla="*/ 201994 w 2564013"/>
                    <a:gd name="connsiteY3" fmla="*/ 1487805 h 2435633"/>
                    <a:gd name="connsiteX4" fmla="*/ 2564013 w 2564013"/>
                    <a:gd name="connsiteY4" fmla="*/ 2333802 h 2435633"/>
                    <a:gd name="connsiteX5" fmla="*/ 2353520 w 2564013"/>
                    <a:gd name="connsiteY5" fmla="*/ 2435633 h 2435633"/>
                    <a:gd name="connsiteX6" fmla="*/ 107 w 2564013"/>
                    <a:gd name="connsiteY6" fmla="*/ 1466330 h 2435633"/>
                    <a:gd name="connsiteX7" fmla="*/ 2042086 w 2564013"/>
                    <a:gd name="connsiteY7" fmla="*/ 243493 h 2435633"/>
                    <a:gd name="connsiteX8" fmla="*/ 350257 w 2564013"/>
                    <a:gd name="connsiteY8" fmla="*/ 43468 h 2435633"/>
                    <a:gd name="connsiteX0" fmla="*/ 350257 w 2564013"/>
                    <a:gd name="connsiteY0" fmla="*/ 43468 h 2435633"/>
                    <a:gd name="connsiteX1" fmla="*/ 345269 w 2564013"/>
                    <a:gd name="connsiteY1" fmla="*/ 0 h 2435633"/>
                    <a:gd name="connsiteX2" fmla="*/ 2200382 w 2564013"/>
                    <a:gd name="connsiteY2" fmla="*/ 256655 h 2435633"/>
                    <a:gd name="connsiteX3" fmla="*/ 201994 w 2564013"/>
                    <a:gd name="connsiteY3" fmla="*/ 1487805 h 2435633"/>
                    <a:gd name="connsiteX4" fmla="*/ 2564013 w 2564013"/>
                    <a:gd name="connsiteY4" fmla="*/ 2333802 h 2435633"/>
                    <a:gd name="connsiteX5" fmla="*/ 2353520 w 2564013"/>
                    <a:gd name="connsiteY5" fmla="*/ 2435633 h 2435633"/>
                    <a:gd name="connsiteX6" fmla="*/ 107 w 2564013"/>
                    <a:gd name="connsiteY6" fmla="*/ 1466330 h 2435633"/>
                    <a:gd name="connsiteX7" fmla="*/ 2042086 w 2564013"/>
                    <a:gd name="connsiteY7" fmla="*/ 243493 h 2435633"/>
                    <a:gd name="connsiteX8" fmla="*/ 350257 w 2564013"/>
                    <a:gd name="connsiteY8" fmla="*/ 43468 h 2435633"/>
                    <a:gd name="connsiteX0" fmla="*/ 350257 w 2505960"/>
                    <a:gd name="connsiteY0" fmla="*/ 43468 h 2435633"/>
                    <a:gd name="connsiteX1" fmla="*/ 345269 w 2505960"/>
                    <a:gd name="connsiteY1" fmla="*/ 0 h 2435633"/>
                    <a:gd name="connsiteX2" fmla="*/ 2200382 w 2505960"/>
                    <a:gd name="connsiteY2" fmla="*/ 256655 h 2435633"/>
                    <a:gd name="connsiteX3" fmla="*/ 201994 w 2505960"/>
                    <a:gd name="connsiteY3" fmla="*/ 1487805 h 2435633"/>
                    <a:gd name="connsiteX4" fmla="*/ 2505960 w 2505960"/>
                    <a:gd name="connsiteY4" fmla="*/ 2308345 h 2435633"/>
                    <a:gd name="connsiteX5" fmla="*/ 2353520 w 2505960"/>
                    <a:gd name="connsiteY5" fmla="*/ 2435633 h 2435633"/>
                    <a:gd name="connsiteX6" fmla="*/ 107 w 2505960"/>
                    <a:gd name="connsiteY6" fmla="*/ 1466330 h 2435633"/>
                    <a:gd name="connsiteX7" fmla="*/ 2042086 w 2505960"/>
                    <a:gd name="connsiteY7" fmla="*/ 243493 h 2435633"/>
                    <a:gd name="connsiteX8" fmla="*/ 350257 w 2505960"/>
                    <a:gd name="connsiteY8" fmla="*/ 43468 h 2435633"/>
                    <a:gd name="connsiteX0" fmla="*/ 350257 w 2505960"/>
                    <a:gd name="connsiteY0" fmla="*/ 43468 h 2435633"/>
                    <a:gd name="connsiteX1" fmla="*/ 345269 w 2505960"/>
                    <a:gd name="connsiteY1" fmla="*/ 0 h 2435633"/>
                    <a:gd name="connsiteX2" fmla="*/ 2200382 w 2505960"/>
                    <a:gd name="connsiteY2" fmla="*/ 256655 h 2435633"/>
                    <a:gd name="connsiteX3" fmla="*/ 1068560 w 2505960"/>
                    <a:gd name="connsiteY3" fmla="*/ 1363981 h 2435633"/>
                    <a:gd name="connsiteX4" fmla="*/ 2505960 w 2505960"/>
                    <a:gd name="connsiteY4" fmla="*/ 2308345 h 2435633"/>
                    <a:gd name="connsiteX5" fmla="*/ 2353520 w 2505960"/>
                    <a:gd name="connsiteY5" fmla="*/ 2435633 h 2435633"/>
                    <a:gd name="connsiteX6" fmla="*/ 107 w 2505960"/>
                    <a:gd name="connsiteY6" fmla="*/ 1466330 h 2435633"/>
                    <a:gd name="connsiteX7" fmla="*/ 2042086 w 2505960"/>
                    <a:gd name="connsiteY7" fmla="*/ 243493 h 2435633"/>
                    <a:gd name="connsiteX8" fmla="*/ 350257 w 2505960"/>
                    <a:gd name="connsiteY8" fmla="*/ 43468 h 2435633"/>
                    <a:gd name="connsiteX0" fmla="*/ 4988 w 2160691"/>
                    <a:gd name="connsiteY0" fmla="*/ 43468 h 2435633"/>
                    <a:gd name="connsiteX1" fmla="*/ 0 w 2160691"/>
                    <a:gd name="connsiteY1" fmla="*/ 0 h 2435633"/>
                    <a:gd name="connsiteX2" fmla="*/ 1855113 w 2160691"/>
                    <a:gd name="connsiteY2" fmla="*/ 256655 h 2435633"/>
                    <a:gd name="connsiteX3" fmla="*/ 723291 w 2160691"/>
                    <a:gd name="connsiteY3" fmla="*/ 1363981 h 2435633"/>
                    <a:gd name="connsiteX4" fmla="*/ 2160691 w 2160691"/>
                    <a:gd name="connsiteY4" fmla="*/ 2308345 h 2435633"/>
                    <a:gd name="connsiteX5" fmla="*/ 2008251 w 2160691"/>
                    <a:gd name="connsiteY5" fmla="*/ 2435633 h 2435633"/>
                    <a:gd name="connsiteX6" fmla="*/ 502358 w 2160691"/>
                    <a:gd name="connsiteY6" fmla="*/ 1342505 h 2435633"/>
                    <a:gd name="connsiteX7" fmla="*/ 1696817 w 2160691"/>
                    <a:gd name="connsiteY7" fmla="*/ 243493 h 2435633"/>
                    <a:gd name="connsiteX8" fmla="*/ 4988 w 2160691"/>
                    <a:gd name="connsiteY8" fmla="*/ 43468 h 2435633"/>
                    <a:gd name="connsiteX0" fmla="*/ 4988 w 2160691"/>
                    <a:gd name="connsiteY0" fmla="*/ 43468 h 2435633"/>
                    <a:gd name="connsiteX1" fmla="*/ 0 w 2160691"/>
                    <a:gd name="connsiteY1" fmla="*/ 0 h 2435633"/>
                    <a:gd name="connsiteX2" fmla="*/ 1855113 w 2160691"/>
                    <a:gd name="connsiteY2" fmla="*/ 256655 h 2435633"/>
                    <a:gd name="connsiteX3" fmla="*/ 723291 w 2160691"/>
                    <a:gd name="connsiteY3" fmla="*/ 1363981 h 2435633"/>
                    <a:gd name="connsiteX4" fmla="*/ 2160691 w 2160691"/>
                    <a:gd name="connsiteY4" fmla="*/ 2308345 h 2435633"/>
                    <a:gd name="connsiteX5" fmla="*/ 2008251 w 2160691"/>
                    <a:gd name="connsiteY5" fmla="*/ 2435633 h 2435633"/>
                    <a:gd name="connsiteX6" fmla="*/ 502358 w 2160691"/>
                    <a:gd name="connsiteY6" fmla="*/ 1342505 h 2435633"/>
                    <a:gd name="connsiteX7" fmla="*/ 1696817 w 2160691"/>
                    <a:gd name="connsiteY7" fmla="*/ 243493 h 2435633"/>
                    <a:gd name="connsiteX8" fmla="*/ 4988 w 2160691"/>
                    <a:gd name="connsiteY8" fmla="*/ 43468 h 2435633"/>
                    <a:gd name="connsiteX0" fmla="*/ 4988 w 2236873"/>
                    <a:gd name="connsiteY0" fmla="*/ 43468 h 2435633"/>
                    <a:gd name="connsiteX1" fmla="*/ 0 w 2236873"/>
                    <a:gd name="connsiteY1" fmla="*/ 0 h 2435633"/>
                    <a:gd name="connsiteX2" fmla="*/ 1855113 w 2236873"/>
                    <a:gd name="connsiteY2" fmla="*/ 256655 h 2435633"/>
                    <a:gd name="connsiteX3" fmla="*/ 723291 w 2236873"/>
                    <a:gd name="connsiteY3" fmla="*/ 1363981 h 2435633"/>
                    <a:gd name="connsiteX4" fmla="*/ 2236873 w 2236873"/>
                    <a:gd name="connsiteY4" fmla="*/ 1974971 h 2435633"/>
                    <a:gd name="connsiteX5" fmla="*/ 2008251 w 2236873"/>
                    <a:gd name="connsiteY5" fmla="*/ 2435633 h 2435633"/>
                    <a:gd name="connsiteX6" fmla="*/ 502358 w 2236873"/>
                    <a:gd name="connsiteY6" fmla="*/ 1342505 h 2435633"/>
                    <a:gd name="connsiteX7" fmla="*/ 1696817 w 2236873"/>
                    <a:gd name="connsiteY7" fmla="*/ 243493 h 2435633"/>
                    <a:gd name="connsiteX8" fmla="*/ 4988 w 2236873"/>
                    <a:gd name="connsiteY8" fmla="*/ 43468 h 2435633"/>
                    <a:gd name="connsiteX0" fmla="*/ 4988 w 2236873"/>
                    <a:gd name="connsiteY0" fmla="*/ 43468 h 2159408"/>
                    <a:gd name="connsiteX1" fmla="*/ 0 w 2236873"/>
                    <a:gd name="connsiteY1" fmla="*/ 0 h 2159408"/>
                    <a:gd name="connsiteX2" fmla="*/ 1855113 w 2236873"/>
                    <a:gd name="connsiteY2" fmla="*/ 256655 h 2159408"/>
                    <a:gd name="connsiteX3" fmla="*/ 723291 w 2236873"/>
                    <a:gd name="connsiteY3" fmla="*/ 1363981 h 2159408"/>
                    <a:gd name="connsiteX4" fmla="*/ 2236873 w 2236873"/>
                    <a:gd name="connsiteY4" fmla="*/ 1974971 h 2159408"/>
                    <a:gd name="connsiteX5" fmla="*/ 2208228 w 2236873"/>
                    <a:gd name="connsiteY5" fmla="*/ 2159408 h 2159408"/>
                    <a:gd name="connsiteX6" fmla="*/ 502358 w 2236873"/>
                    <a:gd name="connsiteY6" fmla="*/ 1342505 h 2159408"/>
                    <a:gd name="connsiteX7" fmla="*/ 1696817 w 2236873"/>
                    <a:gd name="connsiteY7" fmla="*/ 243493 h 2159408"/>
                    <a:gd name="connsiteX8" fmla="*/ 4988 w 2236873"/>
                    <a:gd name="connsiteY8" fmla="*/ 43468 h 2159408"/>
                    <a:gd name="connsiteX0" fmla="*/ 4988 w 2255918"/>
                    <a:gd name="connsiteY0" fmla="*/ 43468 h 2159408"/>
                    <a:gd name="connsiteX1" fmla="*/ 0 w 2255918"/>
                    <a:gd name="connsiteY1" fmla="*/ 0 h 2159408"/>
                    <a:gd name="connsiteX2" fmla="*/ 1855113 w 2255918"/>
                    <a:gd name="connsiteY2" fmla="*/ 256655 h 2159408"/>
                    <a:gd name="connsiteX3" fmla="*/ 723291 w 2255918"/>
                    <a:gd name="connsiteY3" fmla="*/ 1363981 h 2159408"/>
                    <a:gd name="connsiteX4" fmla="*/ 2255918 w 2255918"/>
                    <a:gd name="connsiteY4" fmla="*/ 1641597 h 2159408"/>
                    <a:gd name="connsiteX5" fmla="*/ 2208228 w 2255918"/>
                    <a:gd name="connsiteY5" fmla="*/ 2159408 h 2159408"/>
                    <a:gd name="connsiteX6" fmla="*/ 502358 w 2255918"/>
                    <a:gd name="connsiteY6" fmla="*/ 1342505 h 2159408"/>
                    <a:gd name="connsiteX7" fmla="*/ 1696817 w 2255918"/>
                    <a:gd name="connsiteY7" fmla="*/ 243493 h 2159408"/>
                    <a:gd name="connsiteX8" fmla="*/ 4988 w 2255918"/>
                    <a:gd name="connsiteY8" fmla="*/ 43468 h 2159408"/>
                    <a:gd name="connsiteX0" fmla="*/ 4988 w 2265365"/>
                    <a:gd name="connsiteY0" fmla="*/ 43468 h 1778409"/>
                    <a:gd name="connsiteX1" fmla="*/ 0 w 2265365"/>
                    <a:gd name="connsiteY1" fmla="*/ 0 h 1778409"/>
                    <a:gd name="connsiteX2" fmla="*/ 1855113 w 2265365"/>
                    <a:gd name="connsiteY2" fmla="*/ 256655 h 1778409"/>
                    <a:gd name="connsiteX3" fmla="*/ 723291 w 2265365"/>
                    <a:gd name="connsiteY3" fmla="*/ 1363981 h 1778409"/>
                    <a:gd name="connsiteX4" fmla="*/ 2255918 w 2265365"/>
                    <a:gd name="connsiteY4" fmla="*/ 1641597 h 1778409"/>
                    <a:gd name="connsiteX5" fmla="*/ 2265365 w 2265365"/>
                    <a:gd name="connsiteY5" fmla="*/ 1778409 h 1778409"/>
                    <a:gd name="connsiteX6" fmla="*/ 502358 w 2265365"/>
                    <a:gd name="connsiteY6" fmla="*/ 1342505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723291 w 2265365"/>
                    <a:gd name="connsiteY3" fmla="*/ 1363981 h 1778409"/>
                    <a:gd name="connsiteX4" fmla="*/ 2255918 w 2265365"/>
                    <a:gd name="connsiteY4" fmla="*/ 1641597 h 1778409"/>
                    <a:gd name="connsiteX5" fmla="*/ 2265365 w 2265365"/>
                    <a:gd name="connsiteY5" fmla="*/ 1778409 h 1778409"/>
                    <a:gd name="connsiteX6" fmla="*/ 502358 w 2265365"/>
                    <a:gd name="connsiteY6" fmla="*/ 1342505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723291 w 2265365"/>
                    <a:gd name="connsiteY3" fmla="*/ 1363981 h 1778409"/>
                    <a:gd name="connsiteX4" fmla="*/ 2255918 w 2265365"/>
                    <a:gd name="connsiteY4" fmla="*/ 1641597 h 1778409"/>
                    <a:gd name="connsiteX5" fmla="*/ 2265365 w 2265365"/>
                    <a:gd name="connsiteY5" fmla="*/ 1778409 h 1778409"/>
                    <a:gd name="connsiteX6" fmla="*/ 502358 w 2265365"/>
                    <a:gd name="connsiteY6" fmla="*/ 1342505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83004 w 2265365"/>
                    <a:gd name="connsiteY3" fmla="*/ 1256818 h 1778409"/>
                    <a:gd name="connsiteX4" fmla="*/ 2255918 w 2265365"/>
                    <a:gd name="connsiteY4" fmla="*/ 1641597 h 1778409"/>
                    <a:gd name="connsiteX5" fmla="*/ 2265365 w 2265365"/>
                    <a:gd name="connsiteY5" fmla="*/ 1778409 h 1778409"/>
                    <a:gd name="connsiteX6" fmla="*/ 502358 w 2265365"/>
                    <a:gd name="connsiteY6" fmla="*/ 1342505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83004 w 2265365"/>
                    <a:gd name="connsiteY3" fmla="*/ 1256818 h 1778409"/>
                    <a:gd name="connsiteX4" fmla="*/ 2255918 w 2265365"/>
                    <a:gd name="connsiteY4" fmla="*/ 1641597 h 1778409"/>
                    <a:gd name="connsiteX5" fmla="*/ 2265365 w 2265365"/>
                    <a:gd name="connsiteY5" fmla="*/ 1778409 h 1778409"/>
                    <a:gd name="connsiteX6" fmla="*/ 854571 w 2265365"/>
                    <a:gd name="connsiteY6" fmla="*/ 1274636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83004 w 2265365"/>
                    <a:gd name="connsiteY3" fmla="*/ 1256818 h 1778409"/>
                    <a:gd name="connsiteX4" fmla="*/ 2255918 w 2265365"/>
                    <a:gd name="connsiteY4" fmla="*/ 1641597 h 1778409"/>
                    <a:gd name="connsiteX5" fmla="*/ 2265365 w 2265365"/>
                    <a:gd name="connsiteY5" fmla="*/ 1778409 h 1778409"/>
                    <a:gd name="connsiteX6" fmla="*/ 829668 w 2265365"/>
                    <a:gd name="connsiteY6" fmla="*/ 1028161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18965 w 2265365"/>
                    <a:gd name="connsiteY3" fmla="*/ 1049637 h 1778409"/>
                    <a:gd name="connsiteX4" fmla="*/ 2255918 w 2265365"/>
                    <a:gd name="connsiteY4" fmla="*/ 1641597 h 1778409"/>
                    <a:gd name="connsiteX5" fmla="*/ 2265365 w 2265365"/>
                    <a:gd name="connsiteY5" fmla="*/ 1778409 h 1778409"/>
                    <a:gd name="connsiteX6" fmla="*/ 829668 w 2265365"/>
                    <a:gd name="connsiteY6" fmla="*/ 1028161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18965 w 2265365"/>
                    <a:gd name="connsiteY3" fmla="*/ 1049637 h 1778409"/>
                    <a:gd name="connsiteX4" fmla="*/ 2255918 w 2265365"/>
                    <a:gd name="connsiteY4" fmla="*/ 1641597 h 1778409"/>
                    <a:gd name="connsiteX5" fmla="*/ 2265365 w 2265365"/>
                    <a:gd name="connsiteY5" fmla="*/ 1778409 h 1778409"/>
                    <a:gd name="connsiteX6" fmla="*/ 829668 w 2265365"/>
                    <a:gd name="connsiteY6" fmla="*/ 1028161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29639 w 2265365"/>
                    <a:gd name="connsiteY3" fmla="*/ 1046065 h 1778409"/>
                    <a:gd name="connsiteX4" fmla="*/ 2255918 w 2265365"/>
                    <a:gd name="connsiteY4" fmla="*/ 1641597 h 1778409"/>
                    <a:gd name="connsiteX5" fmla="*/ 2265365 w 2265365"/>
                    <a:gd name="connsiteY5" fmla="*/ 1778409 h 1778409"/>
                    <a:gd name="connsiteX6" fmla="*/ 829668 w 2265365"/>
                    <a:gd name="connsiteY6" fmla="*/ 1028161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29639 w 2265365"/>
                    <a:gd name="connsiteY3" fmla="*/ 1046065 h 1778409"/>
                    <a:gd name="connsiteX4" fmla="*/ 2255918 w 2265365"/>
                    <a:gd name="connsiteY4" fmla="*/ 1641597 h 1778409"/>
                    <a:gd name="connsiteX5" fmla="*/ 2265365 w 2265365"/>
                    <a:gd name="connsiteY5" fmla="*/ 1778409 h 1778409"/>
                    <a:gd name="connsiteX6" fmla="*/ 829668 w 2265365"/>
                    <a:gd name="connsiteY6" fmla="*/ 1028161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29639 w 2265365"/>
                    <a:gd name="connsiteY3" fmla="*/ 1046065 h 1778409"/>
                    <a:gd name="connsiteX4" fmla="*/ 2252361 w 2265365"/>
                    <a:gd name="connsiteY4" fmla="*/ 1677318 h 1778409"/>
                    <a:gd name="connsiteX5" fmla="*/ 2265365 w 2265365"/>
                    <a:gd name="connsiteY5" fmla="*/ 1778409 h 1778409"/>
                    <a:gd name="connsiteX6" fmla="*/ 829668 w 2265365"/>
                    <a:gd name="connsiteY6" fmla="*/ 1028161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29639 w 2265365"/>
                    <a:gd name="connsiteY3" fmla="*/ 1046065 h 1778409"/>
                    <a:gd name="connsiteX4" fmla="*/ 2252361 w 2265365"/>
                    <a:gd name="connsiteY4" fmla="*/ 1677318 h 1778409"/>
                    <a:gd name="connsiteX5" fmla="*/ 2265365 w 2265365"/>
                    <a:gd name="connsiteY5" fmla="*/ 1778409 h 1778409"/>
                    <a:gd name="connsiteX6" fmla="*/ 829668 w 2265365"/>
                    <a:gd name="connsiteY6" fmla="*/ 1028161 h 1778409"/>
                    <a:gd name="connsiteX7" fmla="*/ 1696817 w 2265365"/>
                    <a:gd name="connsiteY7" fmla="*/ 24349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29639 w 2265365"/>
                    <a:gd name="connsiteY3" fmla="*/ 1046065 h 1778409"/>
                    <a:gd name="connsiteX4" fmla="*/ 2252361 w 2265365"/>
                    <a:gd name="connsiteY4" fmla="*/ 1677318 h 1778409"/>
                    <a:gd name="connsiteX5" fmla="*/ 2265365 w 2265365"/>
                    <a:gd name="connsiteY5" fmla="*/ 1778409 h 1778409"/>
                    <a:gd name="connsiteX6" fmla="*/ 829668 w 2265365"/>
                    <a:gd name="connsiteY6" fmla="*/ 1028161 h 1778409"/>
                    <a:gd name="connsiteX7" fmla="*/ 1753740 w 2265365"/>
                    <a:gd name="connsiteY7" fmla="*/ 261353 h 1778409"/>
                    <a:gd name="connsiteX8" fmla="*/ 4988 w 2265365"/>
                    <a:gd name="connsiteY8" fmla="*/ 43468 h 1778409"/>
                    <a:gd name="connsiteX0" fmla="*/ 4988 w 2265365"/>
                    <a:gd name="connsiteY0" fmla="*/ 43468 h 1778409"/>
                    <a:gd name="connsiteX1" fmla="*/ 0 w 2265365"/>
                    <a:gd name="connsiteY1" fmla="*/ 0 h 1778409"/>
                    <a:gd name="connsiteX2" fmla="*/ 1855113 w 2265365"/>
                    <a:gd name="connsiteY2" fmla="*/ 256655 h 1778409"/>
                    <a:gd name="connsiteX3" fmla="*/ 929639 w 2265365"/>
                    <a:gd name="connsiteY3" fmla="*/ 1046065 h 1778409"/>
                    <a:gd name="connsiteX4" fmla="*/ 2252361 w 2265365"/>
                    <a:gd name="connsiteY4" fmla="*/ 1677318 h 1778409"/>
                    <a:gd name="connsiteX5" fmla="*/ 2265365 w 2265365"/>
                    <a:gd name="connsiteY5" fmla="*/ 1778409 h 1778409"/>
                    <a:gd name="connsiteX6" fmla="*/ 829668 w 2265365"/>
                    <a:gd name="connsiteY6" fmla="*/ 1028161 h 1778409"/>
                    <a:gd name="connsiteX7" fmla="*/ 1753740 w 2265365"/>
                    <a:gd name="connsiteY7" fmla="*/ 261353 h 1778409"/>
                    <a:gd name="connsiteX8" fmla="*/ 4988 w 2265365"/>
                    <a:gd name="connsiteY8" fmla="*/ 43468 h 1778409"/>
                    <a:gd name="connsiteX0" fmla="*/ 4988 w 2284380"/>
                    <a:gd name="connsiteY0" fmla="*/ 43468 h 1778409"/>
                    <a:gd name="connsiteX1" fmla="*/ 0 w 2284380"/>
                    <a:gd name="connsiteY1" fmla="*/ 0 h 1778409"/>
                    <a:gd name="connsiteX2" fmla="*/ 1855113 w 2284380"/>
                    <a:gd name="connsiteY2" fmla="*/ 256655 h 1778409"/>
                    <a:gd name="connsiteX3" fmla="*/ 929639 w 2284380"/>
                    <a:gd name="connsiteY3" fmla="*/ 1046065 h 1778409"/>
                    <a:gd name="connsiteX4" fmla="*/ 2284380 w 2284380"/>
                    <a:gd name="connsiteY4" fmla="*/ 1441560 h 1778409"/>
                    <a:gd name="connsiteX5" fmla="*/ 2265365 w 2284380"/>
                    <a:gd name="connsiteY5" fmla="*/ 1778409 h 1778409"/>
                    <a:gd name="connsiteX6" fmla="*/ 829668 w 2284380"/>
                    <a:gd name="connsiteY6" fmla="*/ 1028161 h 1778409"/>
                    <a:gd name="connsiteX7" fmla="*/ 1753740 w 2284380"/>
                    <a:gd name="connsiteY7" fmla="*/ 261353 h 1778409"/>
                    <a:gd name="connsiteX8" fmla="*/ 4988 w 2284380"/>
                    <a:gd name="connsiteY8" fmla="*/ 43468 h 1778409"/>
                    <a:gd name="connsiteX0" fmla="*/ 4988 w 2286710"/>
                    <a:gd name="connsiteY0" fmla="*/ 43468 h 1503358"/>
                    <a:gd name="connsiteX1" fmla="*/ 0 w 2286710"/>
                    <a:gd name="connsiteY1" fmla="*/ 0 h 1503358"/>
                    <a:gd name="connsiteX2" fmla="*/ 1855113 w 2286710"/>
                    <a:gd name="connsiteY2" fmla="*/ 256655 h 1503358"/>
                    <a:gd name="connsiteX3" fmla="*/ 929639 w 2286710"/>
                    <a:gd name="connsiteY3" fmla="*/ 1046065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29639 w 2286710"/>
                    <a:gd name="connsiteY3" fmla="*/ 1046065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29639 w 2286710"/>
                    <a:gd name="connsiteY3" fmla="*/ 1046065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29639 w 2286710"/>
                    <a:gd name="connsiteY3" fmla="*/ 1046065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29639 w 2286710"/>
                    <a:gd name="connsiteY3" fmla="*/ 1046065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29639 w 2286710"/>
                    <a:gd name="connsiteY3" fmla="*/ 1046065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4988 w 2286710"/>
                    <a:gd name="connsiteY0" fmla="*/ 43468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4988 w 2286710"/>
                    <a:gd name="connsiteY8" fmla="*/ 43468 h 1503358"/>
                    <a:gd name="connsiteX0" fmla="*/ 14 w 2295966"/>
                    <a:gd name="connsiteY0" fmla="*/ 39896 h 1503358"/>
                    <a:gd name="connsiteX1" fmla="*/ 9256 w 2295966"/>
                    <a:gd name="connsiteY1" fmla="*/ 0 h 1503358"/>
                    <a:gd name="connsiteX2" fmla="*/ 1864369 w 2295966"/>
                    <a:gd name="connsiteY2" fmla="*/ 256655 h 1503358"/>
                    <a:gd name="connsiteX3" fmla="*/ 921106 w 2295966"/>
                    <a:gd name="connsiteY3" fmla="*/ 1038920 h 1503358"/>
                    <a:gd name="connsiteX4" fmla="*/ 2293636 w 2295966"/>
                    <a:gd name="connsiteY4" fmla="*/ 1441560 h 1503358"/>
                    <a:gd name="connsiteX5" fmla="*/ 2295966 w 2295966"/>
                    <a:gd name="connsiteY5" fmla="*/ 1503358 h 1503358"/>
                    <a:gd name="connsiteX6" fmla="*/ 838924 w 2295966"/>
                    <a:gd name="connsiteY6" fmla="*/ 1028161 h 1503358"/>
                    <a:gd name="connsiteX7" fmla="*/ 1762996 w 2295966"/>
                    <a:gd name="connsiteY7" fmla="*/ 261353 h 1503358"/>
                    <a:gd name="connsiteX8" fmla="*/ 14 w 2295966"/>
                    <a:gd name="connsiteY8" fmla="*/ 39896 h 1503358"/>
                    <a:gd name="connsiteX0" fmla="*/ 1431 w 2286710"/>
                    <a:gd name="connsiteY0" fmla="*/ 32752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1431 w 2286710"/>
                    <a:gd name="connsiteY8" fmla="*/ 32752 h 1503358"/>
                    <a:gd name="connsiteX0" fmla="*/ 1431 w 2286710"/>
                    <a:gd name="connsiteY0" fmla="*/ 32752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29668 w 2286710"/>
                    <a:gd name="connsiteY6" fmla="*/ 1028161 h 1503358"/>
                    <a:gd name="connsiteX7" fmla="*/ 1753740 w 2286710"/>
                    <a:gd name="connsiteY7" fmla="*/ 261353 h 1503358"/>
                    <a:gd name="connsiteX8" fmla="*/ 1431 w 2286710"/>
                    <a:gd name="connsiteY8" fmla="*/ 32752 h 1503358"/>
                    <a:gd name="connsiteX0" fmla="*/ 1431 w 2286710"/>
                    <a:gd name="connsiteY0" fmla="*/ 32752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08322 w 2286710"/>
                    <a:gd name="connsiteY6" fmla="*/ 1028161 h 1503358"/>
                    <a:gd name="connsiteX7" fmla="*/ 1753740 w 2286710"/>
                    <a:gd name="connsiteY7" fmla="*/ 261353 h 1503358"/>
                    <a:gd name="connsiteX8" fmla="*/ 1431 w 2286710"/>
                    <a:gd name="connsiteY8" fmla="*/ 32752 h 1503358"/>
                    <a:gd name="connsiteX0" fmla="*/ 1431 w 2286710"/>
                    <a:gd name="connsiteY0" fmla="*/ 32752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08322 w 2286710"/>
                    <a:gd name="connsiteY6" fmla="*/ 1028161 h 1503358"/>
                    <a:gd name="connsiteX7" fmla="*/ 1775087 w 2286710"/>
                    <a:gd name="connsiteY7" fmla="*/ 243492 h 1503358"/>
                    <a:gd name="connsiteX8" fmla="*/ 1431 w 2286710"/>
                    <a:gd name="connsiteY8" fmla="*/ 32752 h 1503358"/>
                    <a:gd name="connsiteX0" fmla="*/ 1431 w 2286710"/>
                    <a:gd name="connsiteY0" fmla="*/ 32752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08322 w 2286710"/>
                    <a:gd name="connsiteY6" fmla="*/ 1028161 h 1503358"/>
                    <a:gd name="connsiteX7" fmla="*/ 1775087 w 2286710"/>
                    <a:gd name="connsiteY7" fmla="*/ 243492 h 1503358"/>
                    <a:gd name="connsiteX8" fmla="*/ 1431 w 2286710"/>
                    <a:gd name="connsiteY8" fmla="*/ 32752 h 1503358"/>
                    <a:gd name="connsiteX0" fmla="*/ 1431 w 2286710"/>
                    <a:gd name="connsiteY0" fmla="*/ 32752 h 1503358"/>
                    <a:gd name="connsiteX1" fmla="*/ 0 w 2286710"/>
                    <a:gd name="connsiteY1" fmla="*/ 0 h 1503358"/>
                    <a:gd name="connsiteX2" fmla="*/ 1855113 w 2286710"/>
                    <a:gd name="connsiteY2" fmla="*/ 256655 h 1503358"/>
                    <a:gd name="connsiteX3" fmla="*/ 911850 w 2286710"/>
                    <a:gd name="connsiteY3" fmla="*/ 1038920 h 1503358"/>
                    <a:gd name="connsiteX4" fmla="*/ 2284380 w 2286710"/>
                    <a:gd name="connsiteY4" fmla="*/ 1441560 h 1503358"/>
                    <a:gd name="connsiteX5" fmla="*/ 2286710 w 2286710"/>
                    <a:gd name="connsiteY5" fmla="*/ 1503358 h 1503358"/>
                    <a:gd name="connsiteX6" fmla="*/ 808322 w 2286710"/>
                    <a:gd name="connsiteY6" fmla="*/ 1028161 h 1503358"/>
                    <a:gd name="connsiteX7" fmla="*/ 1775087 w 2286710"/>
                    <a:gd name="connsiteY7" fmla="*/ 243492 h 1503358"/>
                    <a:gd name="connsiteX8" fmla="*/ 1431 w 2286710"/>
                    <a:gd name="connsiteY8" fmla="*/ 32752 h 1503358"/>
                    <a:gd name="connsiteX0" fmla="*/ 1431 w 2286710"/>
                    <a:gd name="connsiteY0" fmla="*/ 22036 h 1492642"/>
                    <a:gd name="connsiteX1" fmla="*/ 0 w 2286710"/>
                    <a:gd name="connsiteY1" fmla="*/ 0 h 1492642"/>
                    <a:gd name="connsiteX2" fmla="*/ 1855113 w 2286710"/>
                    <a:gd name="connsiteY2" fmla="*/ 245939 h 1492642"/>
                    <a:gd name="connsiteX3" fmla="*/ 911850 w 2286710"/>
                    <a:gd name="connsiteY3" fmla="*/ 1028204 h 1492642"/>
                    <a:gd name="connsiteX4" fmla="*/ 2284380 w 2286710"/>
                    <a:gd name="connsiteY4" fmla="*/ 1430844 h 1492642"/>
                    <a:gd name="connsiteX5" fmla="*/ 2286710 w 2286710"/>
                    <a:gd name="connsiteY5" fmla="*/ 1492642 h 1492642"/>
                    <a:gd name="connsiteX6" fmla="*/ 808322 w 2286710"/>
                    <a:gd name="connsiteY6" fmla="*/ 1017445 h 1492642"/>
                    <a:gd name="connsiteX7" fmla="*/ 1775087 w 2286710"/>
                    <a:gd name="connsiteY7" fmla="*/ 232776 h 1492642"/>
                    <a:gd name="connsiteX8" fmla="*/ 1431 w 2286710"/>
                    <a:gd name="connsiteY8" fmla="*/ 22036 h 1492642"/>
                    <a:gd name="connsiteX0" fmla="*/ 1431 w 2286710"/>
                    <a:gd name="connsiteY0" fmla="*/ 22036 h 1492642"/>
                    <a:gd name="connsiteX1" fmla="*/ 0 w 2286710"/>
                    <a:gd name="connsiteY1" fmla="*/ 0 h 1492642"/>
                    <a:gd name="connsiteX2" fmla="*/ 1855113 w 2286710"/>
                    <a:gd name="connsiteY2" fmla="*/ 245939 h 1492642"/>
                    <a:gd name="connsiteX3" fmla="*/ 911850 w 2286710"/>
                    <a:gd name="connsiteY3" fmla="*/ 1028204 h 1492642"/>
                    <a:gd name="connsiteX4" fmla="*/ 2284380 w 2286710"/>
                    <a:gd name="connsiteY4" fmla="*/ 1430844 h 1492642"/>
                    <a:gd name="connsiteX5" fmla="*/ 2286710 w 2286710"/>
                    <a:gd name="connsiteY5" fmla="*/ 1492642 h 1492642"/>
                    <a:gd name="connsiteX6" fmla="*/ 808322 w 2286710"/>
                    <a:gd name="connsiteY6" fmla="*/ 1017445 h 1492642"/>
                    <a:gd name="connsiteX7" fmla="*/ 1775087 w 2286710"/>
                    <a:gd name="connsiteY7" fmla="*/ 232776 h 1492642"/>
                    <a:gd name="connsiteX8" fmla="*/ 1431 w 2286710"/>
                    <a:gd name="connsiteY8" fmla="*/ 22036 h 1492642"/>
                    <a:gd name="connsiteX0" fmla="*/ 1431 w 2286710"/>
                    <a:gd name="connsiteY0" fmla="*/ 22036 h 1492642"/>
                    <a:gd name="connsiteX1" fmla="*/ 0 w 2286710"/>
                    <a:gd name="connsiteY1" fmla="*/ 0 h 1492642"/>
                    <a:gd name="connsiteX2" fmla="*/ 1855113 w 2286710"/>
                    <a:gd name="connsiteY2" fmla="*/ 245939 h 1492642"/>
                    <a:gd name="connsiteX3" fmla="*/ 911850 w 2286710"/>
                    <a:gd name="connsiteY3" fmla="*/ 1028204 h 1492642"/>
                    <a:gd name="connsiteX4" fmla="*/ 2280822 w 2286710"/>
                    <a:gd name="connsiteY4" fmla="*/ 1412983 h 1492642"/>
                    <a:gd name="connsiteX5" fmla="*/ 2286710 w 2286710"/>
                    <a:gd name="connsiteY5" fmla="*/ 1492642 h 1492642"/>
                    <a:gd name="connsiteX6" fmla="*/ 808322 w 2286710"/>
                    <a:gd name="connsiteY6" fmla="*/ 1017445 h 1492642"/>
                    <a:gd name="connsiteX7" fmla="*/ 1775087 w 2286710"/>
                    <a:gd name="connsiteY7" fmla="*/ 232776 h 1492642"/>
                    <a:gd name="connsiteX8" fmla="*/ 1431 w 2286710"/>
                    <a:gd name="connsiteY8" fmla="*/ 22036 h 1492642"/>
                    <a:gd name="connsiteX0" fmla="*/ 1431 w 2286710"/>
                    <a:gd name="connsiteY0" fmla="*/ 22036 h 1492642"/>
                    <a:gd name="connsiteX1" fmla="*/ 0 w 2286710"/>
                    <a:gd name="connsiteY1" fmla="*/ 0 h 1492642"/>
                    <a:gd name="connsiteX2" fmla="*/ 1855113 w 2286710"/>
                    <a:gd name="connsiteY2" fmla="*/ 245939 h 1492642"/>
                    <a:gd name="connsiteX3" fmla="*/ 911850 w 2286710"/>
                    <a:gd name="connsiteY3" fmla="*/ 1028204 h 1492642"/>
                    <a:gd name="connsiteX4" fmla="*/ 2280822 w 2286710"/>
                    <a:gd name="connsiteY4" fmla="*/ 1412983 h 1492642"/>
                    <a:gd name="connsiteX5" fmla="*/ 2286710 w 2286710"/>
                    <a:gd name="connsiteY5" fmla="*/ 1492642 h 1492642"/>
                    <a:gd name="connsiteX6" fmla="*/ 808322 w 2286710"/>
                    <a:gd name="connsiteY6" fmla="*/ 1017445 h 1492642"/>
                    <a:gd name="connsiteX7" fmla="*/ 1775087 w 2286710"/>
                    <a:gd name="connsiteY7" fmla="*/ 232776 h 1492642"/>
                    <a:gd name="connsiteX8" fmla="*/ 1431 w 2286710"/>
                    <a:gd name="connsiteY8" fmla="*/ 22036 h 1492642"/>
                    <a:gd name="connsiteX0" fmla="*/ 1431 w 2286710"/>
                    <a:gd name="connsiteY0" fmla="*/ 22036 h 1492642"/>
                    <a:gd name="connsiteX1" fmla="*/ 0 w 2286710"/>
                    <a:gd name="connsiteY1" fmla="*/ 0 h 1492642"/>
                    <a:gd name="connsiteX2" fmla="*/ 1855113 w 2286710"/>
                    <a:gd name="connsiteY2" fmla="*/ 245939 h 1492642"/>
                    <a:gd name="connsiteX3" fmla="*/ 911850 w 2286710"/>
                    <a:gd name="connsiteY3" fmla="*/ 1028204 h 1492642"/>
                    <a:gd name="connsiteX4" fmla="*/ 2277264 w 2286710"/>
                    <a:gd name="connsiteY4" fmla="*/ 1402266 h 1492642"/>
                    <a:gd name="connsiteX5" fmla="*/ 2286710 w 2286710"/>
                    <a:gd name="connsiteY5" fmla="*/ 1492642 h 1492642"/>
                    <a:gd name="connsiteX6" fmla="*/ 808322 w 2286710"/>
                    <a:gd name="connsiteY6" fmla="*/ 1017445 h 1492642"/>
                    <a:gd name="connsiteX7" fmla="*/ 1775087 w 2286710"/>
                    <a:gd name="connsiteY7" fmla="*/ 232776 h 1492642"/>
                    <a:gd name="connsiteX8" fmla="*/ 1431 w 2286710"/>
                    <a:gd name="connsiteY8" fmla="*/ 22036 h 1492642"/>
                    <a:gd name="connsiteX0" fmla="*/ 1431 w 2288075"/>
                    <a:gd name="connsiteY0" fmla="*/ 22036 h 1492642"/>
                    <a:gd name="connsiteX1" fmla="*/ 0 w 2288075"/>
                    <a:gd name="connsiteY1" fmla="*/ 0 h 1492642"/>
                    <a:gd name="connsiteX2" fmla="*/ 1855113 w 2288075"/>
                    <a:gd name="connsiteY2" fmla="*/ 245939 h 1492642"/>
                    <a:gd name="connsiteX3" fmla="*/ 911850 w 2288075"/>
                    <a:gd name="connsiteY3" fmla="*/ 1028204 h 1492642"/>
                    <a:gd name="connsiteX4" fmla="*/ 2287937 w 2288075"/>
                    <a:gd name="connsiteY4" fmla="*/ 1402266 h 1492642"/>
                    <a:gd name="connsiteX5" fmla="*/ 2286710 w 2288075"/>
                    <a:gd name="connsiteY5" fmla="*/ 1492642 h 1492642"/>
                    <a:gd name="connsiteX6" fmla="*/ 808322 w 2288075"/>
                    <a:gd name="connsiteY6" fmla="*/ 1017445 h 1492642"/>
                    <a:gd name="connsiteX7" fmla="*/ 1775087 w 2288075"/>
                    <a:gd name="connsiteY7" fmla="*/ 232776 h 1492642"/>
                    <a:gd name="connsiteX8" fmla="*/ 1431 w 2288075"/>
                    <a:gd name="connsiteY8" fmla="*/ 22036 h 14926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8075" h="1492642">
                      <a:moveTo>
                        <a:pt x="1431" y="22036"/>
                      </a:moveTo>
                      <a:cubicBezTo>
                        <a:pt x="978" y="-4576"/>
                        <a:pt x="453" y="26612"/>
                        <a:pt x="0" y="0"/>
                      </a:cubicBezTo>
                      <a:cubicBezTo>
                        <a:pt x="320288" y="1618"/>
                        <a:pt x="1801364" y="-2503"/>
                        <a:pt x="1855113" y="245939"/>
                      </a:cubicBezTo>
                      <a:cubicBezTo>
                        <a:pt x="1858288" y="699964"/>
                        <a:pt x="855310" y="577751"/>
                        <a:pt x="911850" y="1028204"/>
                      </a:cubicBezTo>
                      <a:cubicBezTo>
                        <a:pt x="941724" y="1250752"/>
                        <a:pt x="1326933" y="1391642"/>
                        <a:pt x="2287937" y="1402266"/>
                      </a:cubicBezTo>
                      <a:cubicBezTo>
                        <a:pt x="2288714" y="1422865"/>
                        <a:pt x="2285933" y="1472043"/>
                        <a:pt x="2286710" y="1492642"/>
                      </a:cubicBezTo>
                      <a:cubicBezTo>
                        <a:pt x="1907428" y="1478956"/>
                        <a:pt x="825785" y="1512745"/>
                        <a:pt x="808322" y="1017445"/>
                      </a:cubicBezTo>
                      <a:cubicBezTo>
                        <a:pt x="790860" y="522145"/>
                        <a:pt x="1907383" y="588771"/>
                        <a:pt x="1775087" y="232776"/>
                      </a:cubicBezTo>
                      <a:cubicBezTo>
                        <a:pt x="1753996" y="75765"/>
                        <a:pt x="740741" y="41433"/>
                        <a:pt x="1431" y="22036"/>
                      </a:cubicBezTo>
                      <a:close/>
                    </a:path>
                  </a:pathLst>
                </a:custGeom>
                <a:solidFill>
                  <a:schemeClr val="tx1">
                    <a:lumMod val="65000"/>
                    <a:lumOff val="35000"/>
                  </a:schemeClr>
                </a:solidFill>
                <a:ln>
                  <a:noFill/>
                </a:ln>
                <a:scene3d>
                  <a:camera prst="perspectiveRelaxed">
                    <a:rot lat="17973601"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95" name="Gelijkbenige driehoek 58" descr="Pijl die naar rechts wijst">
                  <a:extLst>
                    <a:ext uri="{FF2B5EF4-FFF2-40B4-BE49-F238E27FC236}">
                      <a16:creationId xmlns:a16="http://schemas.microsoft.com/office/drawing/2014/main" id="{56C40830-82D4-3E2E-12FC-AB587D2AB33D}"/>
                    </a:ext>
                  </a:extLst>
                </xdr:cNvPr>
                <xdr:cNvSpPr/>
              </xdr:nvSpPr>
              <xdr:spPr>
                <a:xfrm rot="5400000">
                  <a:off x="8753309" y="4854560"/>
                  <a:ext cx="1521184" cy="877498"/>
                </a:xfrm>
                <a:prstGeom prst="triangle">
                  <a:avLst/>
                </a:prstGeom>
                <a:solidFill>
                  <a:schemeClr val="tx1">
                    <a:lumMod val="65000"/>
                    <a:lumOff val="35000"/>
                  </a:schemeClr>
                </a:solidFill>
                <a:ln>
                  <a:noFill/>
                </a:ln>
                <a:scene3d>
                  <a:camera prst="perspectiveRelaxed">
                    <a:rot lat="17973601"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nvGrpSpPr>
                <xdr:cNvPr id="196" name="Groep 59" descr="Tussenstukken">
                  <a:extLst>
                    <a:ext uri="{FF2B5EF4-FFF2-40B4-BE49-F238E27FC236}">
                      <a16:creationId xmlns:a16="http://schemas.microsoft.com/office/drawing/2014/main" id="{4011CAF1-C1B0-F105-5564-A26C1A52DADD}"/>
                    </a:ext>
                  </a:extLst>
                </xdr:cNvPr>
                <xdr:cNvGrpSpPr/>
              </xdr:nvGrpSpPr>
              <xdr:grpSpPr>
                <a:xfrm>
                  <a:off x="3059939" y="2204607"/>
                  <a:ext cx="2722466" cy="3127198"/>
                  <a:chOff x="7138838" y="2602704"/>
                  <a:chExt cx="2211479" cy="2381260"/>
                </a:xfrm>
              </xdr:grpSpPr>
              <xdr:sp macro="" textlink="">
                <xdr:nvSpPr>
                  <xdr:cNvPr id="197" name="Rechthoek 60" descr="Tussenstuk">
                    <a:extLst>
                      <a:ext uri="{FF2B5EF4-FFF2-40B4-BE49-F238E27FC236}">
                        <a16:creationId xmlns:a16="http://schemas.microsoft.com/office/drawing/2014/main" id="{D8DE2FC9-FA91-7CB3-B6FE-601FA63185B3}"/>
                      </a:ext>
                    </a:extLst>
                  </xdr:cNvPr>
                  <xdr:cNvSpPr/>
                </xdr:nvSpPr>
                <xdr:spPr>
                  <a:xfrm>
                    <a:off x="7138838" y="2602704"/>
                    <a:ext cx="53067" cy="69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98" name="Rechthoek 61" descr="Tussenstuk">
                    <a:extLst>
                      <a:ext uri="{FF2B5EF4-FFF2-40B4-BE49-F238E27FC236}">
                        <a16:creationId xmlns:a16="http://schemas.microsoft.com/office/drawing/2014/main" id="{C026DCEA-1A8D-3D3E-9927-6F9A621D3F5B}"/>
                      </a:ext>
                    </a:extLst>
                  </xdr:cNvPr>
                  <xdr:cNvSpPr/>
                </xdr:nvSpPr>
                <xdr:spPr>
                  <a:xfrm>
                    <a:off x="9104500" y="2677434"/>
                    <a:ext cx="53067" cy="905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99" name="Rechthoek 62" descr="Tussenstuk">
                    <a:extLst>
                      <a:ext uri="{FF2B5EF4-FFF2-40B4-BE49-F238E27FC236}">
                        <a16:creationId xmlns:a16="http://schemas.microsoft.com/office/drawing/2014/main" id="{E9764EB6-E8B6-773A-093C-2BFACDBB5BA8}"/>
                      </a:ext>
                    </a:extLst>
                  </xdr:cNvPr>
                  <xdr:cNvSpPr/>
                </xdr:nvSpPr>
                <xdr:spPr>
                  <a:xfrm rot="20599438">
                    <a:off x="9270717" y="3235062"/>
                    <a:ext cx="79600" cy="1495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00" name="Rechthoek 63" descr="Tussenstuk">
                    <a:extLst>
                      <a:ext uri="{FF2B5EF4-FFF2-40B4-BE49-F238E27FC236}">
                        <a16:creationId xmlns:a16="http://schemas.microsoft.com/office/drawing/2014/main" id="{B1B67071-F308-A8EC-22FF-0F687C4062CE}"/>
                      </a:ext>
                    </a:extLst>
                  </xdr:cNvPr>
                  <xdr:cNvSpPr/>
                </xdr:nvSpPr>
                <xdr:spPr>
                  <a:xfrm rot="374208">
                    <a:off x="9243265" y="4733301"/>
                    <a:ext cx="106134" cy="2506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grpSp>
            <xdr:nvGrpSpPr>
              <xdr:cNvPr id="201" name="Groep 15" descr="Tekstvakken voor mijlpaalbeschrijvingen">
                <a:extLst>
                  <a:ext uri="{FF2B5EF4-FFF2-40B4-BE49-F238E27FC236}">
                    <a16:creationId xmlns:a16="http://schemas.microsoft.com/office/drawing/2014/main" id="{AD5F3DE3-79E8-70DC-0960-D31F7DA432A1}"/>
                  </a:ext>
                </a:extLst>
              </xdr:cNvPr>
              <xdr:cNvGrpSpPr/>
            </xdr:nvGrpSpPr>
            <xdr:grpSpPr>
              <a:xfrm>
                <a:off x="562270" y="457356"/>
                <a:ext cx="10136827" cy="5251625"/>
                <a:chOff x="562270" y="457356"/>
                <a:chExt cx="10136827" cy="5251625"/>
              </a:xfrm>
            </xdr:grpSpPr>
            <xdr:sp macro="" textlink="Grafiekgegevens!D4">
              <xdr:nvSpPr>
                <xdr:cNvPr id="202" name="Rechthoek 52">
                  <a:extLst>
                    <a:ext uri="{FF2B5EF4-FFF2-40B4-BE49-F238E27FC236}">
                      <a16:creationId xmlns:a16="http://schemas.microsoft.com/office/drawing/2014/main" id="{50528168-EA3F-0F97-4505-891F50C18D67}"/>
                    </a:ext>
                  </a:extLst>
                </xdr:cNvPr>
                <xdr:cNvSpPr/>
              </xdr:nvSpPr>
              <xdr:spPr>
                <a:xfrm>
                  <a:off x="2129040" y="457356"/>
                  <a:ext cx="1943878" cy="16911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fld id="{0B0A2590-8FF1-4DE1-B638-0B44D4FCA41F}" type="TxLink">
                    <a:rPr lang="en-US" sz="1100" b="0" i="0" u="none" strike="noStrike">
                      <a:solidFill>
                        <a:srgbClr val="222B35"/>
                      </a:solidFill>
                      <a:latin typeface="Calibri"/>
                      <a:cs typeface="Calibri"/>
                    </a:rPr>
                    <a:pPr algn="l" rtl="0"/>
                    <a:t>Je laatste loopbaanfase; hoe ga je deze invullen ? Op basis van je idee zie je hierbij "je route" voor de komende jaren. Een besluit genomen? Bespreek dit plan dan met je werkgever.</a:t>
                  </a:fld>
                  <a:endParaRPr lang="en-US" sz="1100">
                    <a:solidFill>
                      <a:schemeClr val="accent5">
                        <a:lumMod val="50000"/>
                      </a:schemeClr>
                    </a:solidFill>
                    <a:latin typeface="Franklin Gothic Book" panose="020B0503020102020204" pitchFamily="34" charset="0"/>
                  </a:endParaRPr>
                </a:p>
              </xdr:txBody>
            </xdr:sp>
            <xdr:sp macro="" textlink="Grafiekgegevens!D6">
              <xdr:nvSpPr>
                <xdr:cNvPr id="203" name="Rechthoek 54">
                  <a:extLst>
                    <a:ext uri="{FF2B5EF4-FFF2-40B4-BE49-F238E27FC236}">
                      <a16:creationId xmlns:a16="http://schemas.microsoft.com/office/drawing/2014/main" id="{6440DAB5-31C6-049D-355F-470B1121CC80}"/>
                    </a:ext>
                  </a:extLst>
                </xdr:cNvPr>
                <xdr:cNvSpPr/>
              </xdr:nvSpPr>
              <xdr:spPr>
                <a:xfrm>
                  <a:off x="562270" y="4017807"/>
                  <a:ext cx="1943878" cy="16911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en-US" sz="1100" b="0" i="0" u="none" strike="noStrike">
                      <a:solidFill>
                        <a:srgbClr val="222B35"/>
                      </a:solidFill>
                      <a:latin typeface="Calibri"/>
                      <a:cs typeface="Calibri"/>
                    </a:rPr>
                    <a:t>Op dit moment kan je gebruik gaan maken van de Generatieregeling. </a:t>
                  </a:r>
                  <a:endParaRPr lang="en-US" sz="1100">
                    <a:solidFill>
                      <a:schemeClr val="accent5">
                        <a:lumMod val="50000"/>
                      </a:schemeClr>
                    </a:solidFill>
                    <a:latin typeface="Franklin Gothic Book" panose="020B0503020102020204" pitchFamily="34" charset="0"/>
                  </a:endParaRPr>
                </a:p>
              </xdr:txBody>
            </xdr:sp>
            <xdr:sp macro="" textlink="Grafiekgegevens!D7">
              <xdr:nvSpPr>
                <xdr:cNvPr id="204" name="Rechthoek 55">
                  <a:extLst>
                    <a:ext uri="{FF2B5EF4-FFF2-40B4-BE49-F238E27FC236}">
                      <a16:creationId xmlns:a16="http://schemas.microsoft.com/office/drawing/2014/main" id="{4FE44FA8-7D3F-F4DB-B139-58D9E427DADD}"/>
                    </a:ext>
                  </a:extLst>
                </xdr:cNvPr>
                <xdr:cNvSpPr/>
              </xdr:nvSpPr>
              <xdr:spPr>
                <a:xfrm>
                  <a:off x="8755219" y="3410645"/>
                  <a:ext cx="1943878" cy="16911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en-US" sz="1100" b="0" i="0" u="none" strike="noStrike">
                      <a:solidFill>
                        <a:srgbClr val="222B35"/>
                      </a:solidFill>
                      <a:latin typeface="Calibri"/>
                      <a:cs typeface="Calibri"/>
                    </a:rPr>
                    <a:t>Je hebt de AOW ("pensioen") leeftijd bereikt.  Daarmee stopt de Regeling Generatiebeleid.</a:t>
                  </a:r>
                  <a:r>
                    <a:rPr lang="en-US" sz="1100" b="0" i="0" u="none" strike="noStrike" baseline="0">
                      <a:solidFill>
                        <a:srgbClr val="222B35"/>
                      </a:solidFill>
                      <a:latin typeface="Calibri"/>
                      <a:cs typeface="Calibri"/>
                    </a:rPr>
                    <a:t> </a:t>
                  </a:r>
                  <a:endParaRPr lang="en-US" sz="1100">
                    <a:solidFill>
                      <a:schemeClr val="accent5">
                        <a:lumMod val="50000"/>
                      </a:schemeClr>
                    </a:solidFill>
                    <a:latin typeface="Franklin Gothic Book" panose="020B0503020102020204" pitchFamily="34" charset="0"/>
                  </a:endParaRPr>
                </a:p>
              </xdr:txBody>
            </xdr:sp>
          </xdr:grpSp>
          <xdr:grpSp>
            <xdr:nvGrpSpPr>
              <xdr:cNvPr id="205" name="Groep 16" descr="Mijlpaalmarkeringen met datums">
                <a:extLst>
                  <a:ext uri="{FF2B5EF4-FFF2-40B4-BE49-F238E27FC236}">
                    <a16:creationId xmlns:a16="http://schemas.microsoft.com/office/drawing/2014/main" id="{EA7AE3B1-DF0C-5150-3CC2-8864140B752E}"/>
                  </a:ext>
                </a:extLst>
              </xdr:cNvPr>
              <xdr:cNvGrpSpPr/>
            </xdr:nvGrpSpPr>
            <xdr:grpSpPr>
              <a:xfrm>
                <a:off x="792235" y="678390"/>
                <a:ext cx="13471134" cy="4409360"/>
                <a:chOff x="792235" y="678390"/>
                <a:chExt cx="13471134" cy="4409360"/>
              </a:xfrm>
            </xdr:grpSpPr>
            <xdr:grpSp>
              <xdr:nvGrpSpPr>
                <xdr:cNvPr id="206" name="Groep 17" descr="Mijlpaalmarkering met datum">
                  <a:extLst>
                    <a:ext uri="{FF2B5EF4-FFF2-40B4-BE49-F238E27FC236}">
                      <a16:creationId xmlns:a16="http://schemas.microsoft.com/office/drawing/2014/main" id="{D835FBAA-1333-F509-0E3B-8D381243BE48}"/>
                    </a:ext>
                  </a:extLst>
                </xdr:cNvPr>
                <xdr:cNvGrpSpPr/>
              </xdr:nvGrpSpPr>
              <xdr:grpSpPr>
                <a:xfrm>
                  <a:off x="792235" y="768894"/>
                  <a:ext cx="986064" cy="1428314"/>
                  <a:chOff x="792235" y="768894"/>
                  <a:chExt cx="986064" cy="1428314"/>
                </a:xfrm>
              </xdr:grpSpPr>
              <xdr:grpSp>
                <xdr:nvGrpSpPr>
                  <xdr:cNvPr id="207" name="Groep 46" descr="Mijlpaaltraan">
                    <a:extLst>
                      <a:ext uri="{FF2B5EF4-FFF2-40B4-BE49-F238E27FC236}">
                        <a16:creationId xmlns:a16="http://schemas.microsoft.com/office/drawing/2014/main" id="{B776155B-02FB-5275-99EE-F9B8AA93D2CD}"/>
                      </a:ext>
                    </a:extLst>
                  </xdr:cNvPr>
                  <xdr:cNvGrpSpPr/>
                </xdr:nvGrpSpPr>
                <xdr:grpSpPr>
                  <a:xfrm>
                    <a:off x="792235" y="768894"/>
                    <a:ext cx="986064" cy="1428314"/>
                    <a:chOff x="996343" y="448154"/>
                    <a:chExt cx="986064" cy="1428314"/>
                  </a:xfrm>
                </xdr:grpSpPr>
                <xdr:grpSp>
                  <xdr:nvGrpSpPr>
                    <xdr:cNvPr id="208" name="Groep 48" descr="Mijlpaaltraan">
                      <a:extLst>
                        <a:ext uri="{FF2B5EF4-FFF2-40B4-BE49-F238E27FC236}">
                          <a16:creationId xmlns:a16="http://schemas.microsoft.com/office/drawing/2014/main" id="{67417BDD-1767-6207-4FD5-AFD524A8FDCE}"/>
                        </a:ext>
                      </a:extLst>
                    </xdr:cNvPr>
                    <xdr:cNvGrpSpPr/>
                  </xdr:nvGrpSpPr>
                  <xdr:grpSpPr>
                    <a:xfrm>
                      <a:off x="996343" y="448154"/>
                      <a:ext cx="986064" cy="1428314"/>
                      <a:chOff x="588129" y="739736"/>
                      <a:chExt cx="986064" cy="1428314"/>
                    </a:xfrm>
                  </xdr:grpSpPr>
                  <xdr:sp macro="" textlink="">
                    <xdr:nvSpPr>
                      <xdr:cNvPr id="209" name="Traan 50" descr="Traan">
                        <a:extLst>
                          <a:ext uri="{FF2B5EF4-FFF2-40B4-BE49-F238E27FC236}">
                            <a16:creationId xmlns:a16="http://schemas.microsoft.com/office/drawing/2014/main" id="{758BB233-B166-72EA-5E1F-6EA1CC55841E}"/>
                          </a:ext>
                        </a:extLst>
                      </xdr:cNvPr>
                      <xdr:cNvSpPr/>
                    </xdr:nvSpPr>
                    <xdr:spPr>
                      <a:xfrm rot="8060572">
                        <a:off x="549445" y="778420"/>
                        <a:ext cx="1063431" cy="986064"/>
                      </a:xfrm>
                      <a:prstGeom prst="teardrop">
                        <a:avLst/>
                      </a:prstGeom>
                      <a:gradFill flip="none" rotWithShape="1">
                        <a:gsLst>
                          <a:gs pos="0">
                            <a:schemeClr val="accent1">
                              <a:lumMod val="50000"/>
                            </a:schemeClr>
                          </a:gs>
                          <a:gs pos="100000">
                            <a:schemeClr val="accent1"/>
                          </a:gs>
                        </a:gsLst>
                        <a:lin ang="5400000" scaled="1"/>
                        <a:tileRect/>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10" name="Ovaal 51" descr="Schaduwvorm">
                        <a:extLst>
                          <a:ext uri="{FF2B5EF4-FFF2-40B4-BE49-F238E27FC236}">
                            <a16:creationId xmlns:a16="http://schemas.microsoft.com/office/drawing/2014/main" id="{19D9FB6B-F947-280D-6228-093640ED4CB0}"/>
                          </a:ext>
                        </a:extLst>
                      </xdr:cNvPr>
                      <xdr:cNvSpPr/>
                    </xdr:nvSpPr>
                    <xdr:spPr>
                      <a:xfrm>
                        <a:off x="854138" y="2041698"/>
                        <a:ext cx="457200" cy="126352"/>
                      </a:xfrm>
                      <a:prstGeom prst="ellipse">
                        <a:avLst/>
                      </a:prstGeom>
                      <a:gradFill flip="none" rotWithShape="1">
                        <a:gsLst>
                          <a:gs pos="0">
                            <a:schemeClr val="bg1">
                              <a:lumMod val="50000"/>
                            </a:schemeClr>
                          </a:gs>
                          <a:gs pos="100000">
                            <a:schemeClr val="tx1">
                              <a:lumMod val="65000"/>
                              <a:lumOff val="35000"/>
                            </a:schemeClr>
                          </a:gs>
                        </a:gsLst>
                        <a:lin ang="10800000" scaled="1"/>
                        <a:tileRect/>
                      </a:gradFill>
                      <a:ln>
                        <a:noFill/>
                      </a:ln>
                      <a:scene3d>
                        <a:camera prst="perspectiveRelaxed"/>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11" name="Traan 49" descr="Traan">
                      <a:extLst>
                        <a:ext uri="{FF2B5EF4-FFF2-40B4-BE49-F238E27FC236}">
                          <a16:creationId xmlns:a16="http://schemas.microsoft.com/office/drawing/2014/main" id="{B13C14D4-766C-3118-C5BE-C1DB4DD847A3}"/>
                        </a:ext>
                      </a:extLst>
                    </xdr:cNvPr>
                    <xdr:cNvSpPr/>
                  </xdr:nvSpPr>
                  <xdr:spPr>
                    <a:xfrm rot="7971563">
                      <a:off x="1057996" y="579687"/>
                      <a:ext cx="859025" cy="817480"/>
                    </a:xfrm>
                    <a:prstGeom prst="teardrop">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solidFill>
                          <a:srgbClr val="FF0000"/>
                        </a:solidFill>
                      </a:endParaRPr>
                    </a:p>
                  </xdr:txBody>
                </xdr:sp>
              </xdr:grpSp>
              <xdr:sp macro="" textlink="">
                <xdr:nvSpPr>
                  <xdr:cNvPr id="212" name="Ovaal 47" descr="Mijlpaaldatum in een cirkel">
                    <a:extLst>
                      <a:ext uri="{FF2B5EF4-FFF2-40B4-BE49-F238E27FC236}">
                        <a16:creationId xmlns:a16="http://schemas.microsoft.com/office/drawing/2014/main" id="{BF987F6B-A18B-B7BD-C781-0D5136269D7F}"/>
                      </a:ext>
                    </a:extLst>
                  </xdr:cNvPr>
                  <xdr:cNvSpPr/>
                </xdr:nvSpPr>
                <xdr:spPr>
                  <a:xfrm>
                    <a:off x="806709" y="962219"/>
                    <a:ext cx="816429" cy="71323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DD742032-384D-483C-8F37-39187AA02759}" type="TxLink">
                      <a:rPr lang="en-US" sz="1200" b="0" i="0" u="none" strike="noStrike">
                        <a:solidFill>
                          <a:srgbClr val="000000"/>
                        </a:solidFill>
                        <a:latin typeface="Franklin Gothic Book" panose="020B0503020102020204" pitchFamily="34" charset="0"/>
                      </a:rPr>
                      <a:pPr algn="ctr" rtl="0"/>
                      <a:t> </a:t>
                    </a:fld>
                    <a:endParaRPr lang="en-US" sz="1200">
                      <a:solidFill>
                        <a:schemeClr val="accent5">
                          <a:lumMod val="50000"/>
                        </a:schemeClr>
                      </a:solidFill>
                      <a:latin typeface="Franklin Gothic Book" panose="020B0503020102020204" pitchFamily="34" charset="0"/>
                    </a:endParaRPr>
                  </a:p>
                </xdr:txBody>
              </xdr:sp>
            </xdr:grpSp>
            <xdr:grpSp>
              <xdr:nvGrpSpPr>
                <xdr:cNvPr id="213" name="Groep 18" descr="Mijlpaalmarkering met datum">
                  <a:extLst>
                    <a:ext uri="{FF2B5EF4-FFF2-40B4-BE49-F238E27FC236}">
                      <a16:creationId xmlns:a16="http://schemas.microsoft.com/office/drawing/2014/main" id="{D2501D72-F75E-077C-F869-CB54206D1338}"/>
                    </a:ext>
                  </a:extLst>
                </xdr:cNvPr>
                <xdr:cNvGrpSpPr/>
              </xdr:nvGrpSpPr>
              <xdr:grpSpPr>
                <a:xfrm>
                  <a:off x="5672468" y="678390"/>
                  <a:ext cx="1172390" cy="1604124"/>
                  <a:chOff x="5672468" y="678390"/>
                  <a:chExt cx="1172390" cy="1604124"/>
                </a:xfrm>
              </xdr:grpSpPr>
              <xdr:grpSp>
                <xdr:nvGrpSpPr>
                  <xdr:cNvPr id="214" name="Groep 40" descr="Mijlpaaltraan">
                    <a:extLst>
                      <a:ext uri="{FF2B5EF4-FFF2-40B4-BE49-F238E27FC236}">
                        <a16:creationId xmlns:a16="http://schemas.microsoft.com/office/drawing/2014/main" id="{163C3A5B-1D13-F874-69D2-D40A1EB92FA7}"/>
                      </a:ext>
                    </a:extLst>
                  </xdr:cNvPr>
                  <xdr:cNvGrpSpPr/>
                </xdr:nvGrpSpPr>
                <xdr:grpSpPr>
                  <a:xfrm>
                    <a:off x="5719446" y="678390"/>
                    <a:ext cx="1097280" cy="1604124"/>
                    <a:chOff x="5165440" y="347929"/>
                    <a:chExt cx="1097280" cy="1604124"/>
                  </a:xfrm>
                </xdr:grpSpPr>
                <xdr:grpSp>
                  <xdr:nvGrpSpPr>
                    <xdr:cNvPr id="215" name="Groep 42" descr="Mijlpaaltraan">
                      <a:extLst>
                        <a:ext uri="{FF2B5EF4-FFF2-40B4-BE49-F238E27FC236}">
                          <a16:creationId xmlns:a16="http://schemas.microsoft.com/office/drawing/2014/main" id="{A8C8560E-9BBB-6CAE-BF5B-0EA2C83420B1}"/>
                        </a:ext>
                      </a:extLst>
                    </xdr:cNvPr>
                    <xdr:cNvGrpSpPr/>
                  </xdr:nvGrpSpPr>
                  <xdr:grpSpPr>
                    <a:xfrm>
                      <a:off x="5165440" y="347929"/>
                      <a:ext cx="1097280" cy="1604124"/>
                      <a:chOff x="4451642" y="620072"/>
                      <a:chExt cx="1097280" cy="1604124"/>
                    </a:xfrm>
                  </xdr:grpSpPr>
                  <xdr:sp macro="" textlink="">
                    <xdr:nvSpPr>
                      <xdr:cNvPr id="216" name="Traan 44" descr="Traan">
                        <a:extLst>
                          <a:ext uri="{FF2B5EF4-FFF2-40B4-BE49-F238E27FC236}">
                            <a16:creationId xmlns:a16="http://schemas.microsoft.com/office/drawing/2014/main" id="{ACBFB28B-5A96-4FCE-2D52-309F7F760B52}"/>
                          </a:ext>
                        </a:extLst>
                      </xdr:cNvPr>
                      <xdr:cNvSpPr/>
                    </xdr:nvSpPr>
                    <xdr:spPr>
                      <a:xfrm rot="8060572">
                        <a:off x="4451642" y="620072"/>
                        <a:ext cx="1097280" cy="1097280"/>
                      </a:xfrm>
                      <a:prstGeom prst="teardrop">
                        <a:avLst/>
                      </a:prstGeom>
                      <a:gradFill>
                        <a:gsLst>
                          <a:gs pos="0">
                            <a:schemeClr val="tx2">
                              <a:lumMod val="50000"/>
                            </a:schemeClr>
                          </a:gs>
                          <a:gs pos="100000">
                            <a:schemeClr val="tx2">
                              <a:lumMod val="60000"/>
                              <a:lumOff val="40000"/>
                            </a:schemeClr>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17" name="Ovaal 45" descr="Schaduwvorm">
                        <a:extLst>
                          <a:ext uri="{FF2B5EF4-FFF2-40B4-BE49-F238E27FC236}">
                            <a16:creationId xmlns:a16="http://schemas.microsoft.com/office/drawing/2014/main" id="{146215FB-F932-97B7-0EDF-F48E5AED3AA2}"/>
                          </a:ext>
                        </a:extLst>
                      </xdr:cNvPr>
                      <xdr:cNvSpPr/>
                    </xdr:nvSpPr>
                    <xdr:spPr>
                      <a:xfrm>
                        <a:off x="4796000" y="2059604"/>
                        <a:ext cx="548640" cy="164592"/>
                      </a:xfrm>
                      <a:prstGeom prst="ellipse">
                        <a:avLst/>
                      </a:prstGeom>
                      <a:gradFill flip="none" rotWithShape="1">
                        <a:gsLst>
                          <a:gs pos="0">
                            <a:schemeClr val="bg1">
                              <a:lumMod val="50000"/>
                            </a:schemeClr>
                          </a:gs>
                          <a:gs pos="100000">
                            <a:schemeClr val="tx1">
                              <a:lumMod val="65000"/>
                              <a:lumOff val="35000"/>
                            </a:schemeClr>
                          </a:gs>
                        </a:gsLst>
                        <a:lin ang="10800000" scaled="1"/>
                        <a:tileRect/>
                      </a:gradFill>
                      <a:ln>
                        <a:noFill/>
                      </a:ln>
                      <a:scene3d>
                        <a:camera prst="perspectiveRelaxed"/>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18" name="Traan 43" descr="Traan">
                      <a:extLst>
                        <a:ext uri="{FF2B5EF4-FFF2-40B4-BE49-F238E27FC236}">
                          <a16:creationId xmlns:a16="http://schemas.microsoft.com/office/drawing/2014/main" id="{3AD124D9-28AE-370D-05DD-9AB60BDF33B5}"/>
                        </a:ext>
                      </a:extLst>
                    </xdr:cNvPr>
                    <xdr:cNvSpPr/>
                  </xdr:nvSpPr>
                  <xdr:spPr>
                    <a:xfrm rot="7971563">
                      <a:off x="5252606" y="419415"/>
                      <a:ext cx="914400" cy="939229"/>
                    </a:xfrm>
                    <a:prstGeom prst="teardrop">
                      <a:avLst>
                        <a:gd name="adj" fmla="val 1065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Grafiekgegevens!B5">
                <xdr:nvSpPr>
                  <xdr:cNvPr id="219" name="Ovaal 41" descr="Mijlpaaldatum in een cirkel">
                    <a:extLst>
                      <a:ext uri="{FF2B5EF4-FFF2-40B4-BE49-F238E27FC236}">
                        <a16:creationId xmlns:a16="http://schemas.microsoft.com/office/drawing/2014/main" id="{7F5B8E14-B345-5BD7-CFAD-50D07E6DB2F3}"/>
                      </a:ext>
                    </a:extLst>
                  </xdr:cNvPr>
                  <xdr:cNvSpPr/>
                </xdr:nvSpPr>
                <xdr:spPr>
                  <a:xfrm>
                    <a:off x="5672468" y="856666"/>
                    <a:ext cx="1172390" cy="73152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0D41C4CC-73EE-4947-A701-978B0D70C3DF}" type="TxLink">
                      <a:rPr lang="en-US" sz="1100" b="0" i="0" u="none" strike="noStrike">
                        <a:solidFill>
                          <a:srgbClr val="222B35"/>
                        </a:solidFill>
                        <a:latin typeface="Calibri"/>
                        <a:cs typeface="Calibri"/>
                      </a:rPr>
                      <a:pPr algn="ctr" rtl="0"/>
                      <a:t> </a:t>
                    </a:fld>
                    <a:endParaRPr lang="en-US" sz="1300">
                      <a:solidFill>
                        <a:schemeClr val="accent5">
                          <a:lumMod val="50000"/>
                        </a:schemeClr>
                      </a:solidFill>
                      <a:latin typeface="Franklin Gothic Book" panose="020B0503020102020204" pitchFamily="34" charset="0"/>
                    </a:endParaRPr>
                  </a:p>
                </xdr:txBody>
              </xdr:sp>
            </xdr:grpSp>
            <xdr:grpSp>
              <xdr:nvGrpSpPr>
                <xdr:cNvPr id="220" name="Groep 19" descr="Mijlpaalmarkering met datum">
                  <a:extLst>
                    <a:ext uri="{FF2B5EF4-FFF2-40B4-BE49-F238E27FC236}">
                      <a16:creationId xmlns:a16="http://schemas.microsoft.com/office/drawing/2014/main" id="{E2DC6EE7-9717-8383-2595-E526D776C4A5}"/>
                    </a:ext>
                  </a:extLst>
                </xdr:cNvPr>
                <xdr:cNvGrpSpPr/>
              </xdr:nvGrpSpPr>
              <xdr:grpSpPr>
                <a:xfrm>
                  <a:off x="1805055" y="2650124"/>
                  <a:ext cx="1280160" cy="1819265"/>
                  <a:chOff x="1805055" y="2650124"/>
                  <a:chExt cx="1280160" cy="1819265"/>
                </a:xfrm>
              </xdr:grpSpPr>
              <xdr:grpSp>
                <xdr:nvGrpSpPr>
                  <xdr:cNvPr id="221" name="Groep 34" descr="Mijlpaaltraan">
                    <a:extLst>
                      <a:ext uri="{FF2B5EF4-FFF2-40B4-BE49-F238E27FC236}">
                        <a16:creationId xmlns:a16="http://schemas.microsoft.com/office/drawing/2014/main" id="{E25A5CA8-A422-B557-DD1D-B85C2E0A3988}"/>
                      </a:ext>
                    </a:extLst>
                  </xdr:cNvPr>
                  <xdr:cNvGrpSpPr/>
                </xdr:nvGrpSpPr>
                <xdr:grpSpPr>
                  <a:xfrm>
                    <a:off x="1805055" y="2650124"/>
                    <a:ext cx="1280160" cy="1819265"/>
                    <a:chOff x="658173" y="2154432"/>
                    <a:chExt cx="1280160" cy="1819265"/>
                  </a:xfrm>
                </xdr:grpSpPr>
                <xdr:grpSp>
                  <xdr:nvGrpSpPr>
                    <xdr:cNvPr id="222" name="Groep 36" descr="Mijlpaaltraan">
                      <a:extLst>
                        <a:ext uri="{FF2B5EF4-FFF2-40B4-BE49-F238E27FC236}">
                          <a16:creationId xmlns:a16="http://schemas.microsoft.com/office/drawing/2014/main" id="{CB714630-DCBB-5A42-4E95-3A77CA9F36A9}"/>
                        </a:ext>
                      </a:extLst>
                    </xdr:cNvPr>
                    <xdr:cNvGrpSpPr/>
                  </xdr:nvGrpSpPr>
                  <xdr:grpSpPr>
                    <a:xfrm>
                      <a:off x="658173" y="2154432"/>
                      <a:ext cx="1280160" cy="1819265"/>
                      <a:chOff x="-51009" y="2562646"/>
                      <a:chExt cx="1280160" cy="1819265"/>
                    </a:xfrm>
                  </xdr:grpSpPr>
                  <xdr:sp macro="" textlink="Grafiekgegevens!#REF!">
                    <xdr:nvSpPr>
                      <xdr:cNvPr id="223" name="Traan 38" descr="Traan">
                        <a:extLst>
                          <a:ext uri="{FF2B5EF4-FFF2-40B4-BE49-F238E27FC236}">
                            <a16:creationId xmlns:a16="http://schemas.microsoft.com/office/drawing/2014/main" id="{F924CBC8-774F-F631-64B6-0864084726F4}"/>
                          </a:ext>
                        </a:extLst>
                      </xdr:cNvPr>
                      <xdr:cNvSpPr/>
                    </xdr:nvSpPr>
                    <xdr:spPr>
                      <a:xfrm rot="8060572">
                        <a:off x="-51009" y="2562646"/>
                        <a:ext cx="1280160" cy="1280160"/>
                      </a:xfrm>
                      <a:prstGeom prst="teardrop">
                        <a:avLst/>
                      </a:prstGeom>
                      <a:gradFill flip="none" rotWithShape="1">
                        <a:gsLst>
                          <a:gs pos="0">
                            <a:schemeClr val="accent6">
                              <a:lumMod val="75000"/>
                              <a:shade val="30000"/>
                              <a:satMod val="115000"/>
                            </a:schemeClr>
                          </a:gs>
                          <a:gs pos="50000">
                            <a:schemeClr val="accent6">
                              <a:lumMod val="75000"/>
                              <a:shade val="67500"/>
                              <a:satMod val="115000"/>
                            </a:schemeClr>
                          </a:gs>
                          <a:gs pos="100000">
                            <a:schemeClr val="accent6">
                              <a:lumMod val="75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fld id="{F7FA66A4-DDDB-447C-A5E8-88F22538B3C0}" type="TxLink">
                          <a:rPr lang="en-US" sz="1100" b="0" i="0" u="none" strike="noStrike">
                            <a:solidFill>
                              <a:srgbClr val="000000"/>
                            </a:solidFill>
                            <a:latin typeface="Calibri"/>
                            <a:cs typeface="Calibri"/>
                          </a:rPr>
                          <a:pPr algn="l" rtl="0"/>
                          <a:t>1-4-2025</a:t>
                        </a:fld>
                        <a:endParaRPr lang="en-US" sz="1100"/>
                      </a:p>
                    </xdr:txBody>
                  </xdr:sp>
                  <xdr:sp macro="" textlink="">
                    <xdr:nvSpPr>
                      <xdr:cNvPr id="224" name="Ovaal 39" descr="Traan voor mijlpaaldatum">
                        <a:extLst>
                          <a:ext uri="{FF2B5EF4-FFF2-40B4-BE49-F238E27FC236}">
                            <a16:creationId xmlns:a16="http://schemas.microsoft.com/office/drawing/2014/main" id="{5F6ED691-54DC-2C76-33B2-8C1ED534B3C6}"/>
                          </a:ext>
                        </a:extLst>
                      </xdr:cNvPr>
                      <xdr:cNvSpPr/>
                    </xdr:nvSpPr>
                    <xdr:spPr>
                      <a:xfrm>
                        <a:off x="282798" y="4180743"/>
                        <a:ext cx="640080" cy="201168"/>
                      </a:xfrm>
                      <a:prstGeom prst="ellipse">
                        <a:avLst/>
                      </a:prstGeom>
                      <a:gradFill flip="none" rotWithShape="1">
                        <a:gsLst>
                          <a:gs pos="0">
                            <a:schemeClr val="bg1">
                              <a:lumMod val="50000"/>
                            </a:schemeClr>
                          </a:gs>
                          <a:gs pos="100000">
                            <a:schemeClr val="tx1">
                              <a:lumMod val="65000"/>
                              <a:lumOff val="35000"/>
                            </a:schemeClr>
                          </a:gs>
                        </a:gsLst>
                        <a:lin ang="10800000" scaled="1"/>
                        <a:tileRect/>
                      </a:gradFill>
                      <a:ln>
                        <a:noFill/>
                      </a:ln>
                      <a:scene3d>
                        <a:camera prst="perspectiveRelaxed"/>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25" name="Traan 37" descr="Traan">
                      <a:extLst>
                        <a:ext uri="{FF2B5EF4-FFF2-40B4-BE49-F238E27FC236}">
                          <a16:creationId xmlns:a16="http://schemas.microsoft.com/office/drawing/2014/main" id="{B59215A1-F537-B67B-AEF7-B4098447347F}"/>
                        </a:ext>
                      </a:extLst>
                    </xdr:cNvPr>
                    <xdr:cNvSpPr/>
                  </xdr:nvSpPr>
                  <xdr:spPr>
                    <a:xfrm rot="7971563">
                      <a:off x="740152" y="2241524"/>
                      <a:ext cx="1097280" cy="1097280"/>
                    </a:xfrm>
                    <a:prstGeom prst="teardrop">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en-US" sz="1100"/>
                        <a:t>=</a:t>
                      </a:r>
                    </a:p>
                  </xdr:txBody>
                </xdr:sp>
              </xdr:grpSp>
              <xdr:sp macro="" textlink="">
                <xdr:nvSpPr>
                  <xdr:cNvPr id="226" name="Ovaal 35" descr="Mijlpaaldatum in een cirkel">
                    <a:extLst>
                      <a:ext uri="{FF2B5EF4-FFF2-40B4-BE49-F238E27FC236}">
                        <a16:creationId xmlns:a16="http://schemas.microsoft.com/office/drawing/2014/main" id="{6FADD898-4E1E-753E-1F68-07E3B0E58EEB}"/>
                      </a:ext>
                    </a:extLst>
                  </xdr:cNvPr>
                  <xdr:cNvSpPr/>
                </xdr:nvSpPr>
                <xdr:spPr>
                  <a:xfrm>
                    <a:off x="1903206" y="2897240"/>
                    <a:ext cx="1030255" cy="84124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65E5F573-9EAB-4F74-9FEC-19122EF43B25}" type="TxLink">
                      <a:rPr lang="en-US" sz="1500" b="0" i="0" u="none" strike="noStrike">
                        <a:solidFill>
                          <a:srgbClr val="000000"/>
                        </a:solidFill>
                        <a:latin typeface="Franklin Gothic Book" panose="020B0503020102020204" pitchFamily="34" charset="0"/>
                      </a:rPr>
                      <a:pPr algn="ctr" rtl="0"/>
                      <a:t> </a:t>
                    </a:fld>
                    <a:endParaRPr lang="en-US" sz="1500">
                      <a:solidFill>
                        <a:schemeClr val="accent5">
                          <a:lumMod val="50000"/>
                        </a:schemeClr>
                      </a:solidFill>
                      <a:latin typeface="Franklin Gothic Book" panose="020B0503020102020204" pitchFamily="34" charset="0"/>
                    </a:endParaRPr>
                  </a:p>
                </xdr:txBody>
              </xdr:sp>
            </xdr:grpSp>
            <xdr:grpSp>
              <xdr:nvGrpSpPr>
                <xdr:cNvPr id="227" name="Groep 20" descr="Mijlpaalmarkering met datum">
                  <a:extLst>
                    <a:ext uri="{FF2B5EF4-FFF2-40B4-BE49-F238E27FC236}">
                      <a16:creationId xmlns:a16="http://schemas.microsoft.com/office/drawing/2014/main" id="{4E86A0FB-C6FF-FA6B-CC21-5B556415AB45}"/>
                    </a:ext>
                  </a:extLst>
                </xdr:cNvPr>
                <xdr:cNvGrpSpPr/>
              </xdr:nvGrpSpPr>
              <xdr:grpSpPr>
                <a:xfrm>
                  <a:off x="7030679" y="3226914"/>
                  <a:ext cx="1280160" cy="1280160"/>
                  <a:chOff x="7030679" y="3226914"/>
                  <a:chExt cx="1280160" cy="1280160"/>
                </a:xfrm>
              </xdr:grpSpPr>
              <xdr:grpSp>
                <xdr:nvGrpSpPr>
                  <xdr:cNvPr id="228" name="Groep 28" descr="Mijlpaaltraan">
                    <a:extLst>
                      <a:ext uri="{FF2B5EF4-FFF2-40B4-BE49-F238E27FC236}">
                        <a16:creationId xmlns:a16="http://schemas.microsoft.com/office/drawing/2014/main" id="{774B737C-3F86-CD55-7C7E-373BCACCB662}"/>
                      </a:ext>
                    </a:extLst>
                  </xdr:cNvPr>
                  <xdr:cNvGrpSpPr/>
                </xdr:nvGrpSpPr>
                <xdr:grpSpPr>
                  <a:xfrm>
                    <a:off x="7030679" y="3226914"/>
                    <a:ext cx="1280160" cy="1280160"/>
                    <a:chOff x="6350323" y="3100560"/>
                    <a:chExt cx="1280160" cy="1280160"/>
                  </a:xfrm>
                </xdr:grpSpPr>
                <xdr:sp macro="" textlink="">
                  <xdr:nvSpPr>
                    <xdr:cNvPr id="229" name="Traan 32" descr="Traan">
                      <a:extLst>
                        <a:ext uri="{FF2B5EF4-FFF2-40B4-BE49-F238E27FC236}">
                          <a16:creationId xmlns:a16="http://schemas.microsoft.com/office/drawing/2014/main" id="{555B03D4-8515-5FE3-6E43-E66830081F0D}"/>
                        </a:ext>
                      </a:extLst>
                    </xdr:cNvPr>
                    <xdr:cNvSpPr/>
                  </xdr:nvSpPr>
                  <xdr:spPr>
                    <a:xfrm rot="8060572">
                      <a:off x="6350323" y="3100560"/>
                      <a:ext cx="1280160" cy="1280160"/>
                    </a:xfrm>
                    <a:prstGeom prst="teardrop">
                      <a:avLst/>
                    </a:prstGeom>
                    <a:gradFill>
                      <a:gsLst>
                        <a:gs pos="0">
                          <a:schemeClr val="accent4">
                            <a:lumMod val="75000"/>
                          </a:schemeClr>
                        </a:gs>
                        <a:gs pos="100000">
                          <a:schemeClr val="accent4"/>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30" name="Traan 31" descr="Mijlpaaltraan">
                      <a:extLst>
                        <a:ext uri="{FF2B5EF4-FFF2-40B4-BE49-F238E27FC236}">
                          <a16:creationId xmlns:a16="http://schemas.microsoft.com/office/drawing/2014/main" id="{7D5CDB67-F413-800A-474C-511836DBECEF}"/>
                        </a:ext>
                      </a:extLst>
                    </xdr:cNvPr>
                    <xdr:cNvSpPr/>
                  </xdr:nvSpPr>
                  <xdr:spPr>
                    <a:xfrm rot="7971563">
                      <a:off x="6441768" y="3193197"/>
                      <a:ext cx="1097281" cy="1097280"/>
                    </a:xfrm>
                    <a:prstGeom prst="teardrop">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en-US" sz="1100"/>
                        <a:t>1-3-1938</a:t>
                      </a:r>
                    </a:p>
                  </xdr:txBody>
                </xdr:sp>
              </xdr:grpSp>
              <xdr:sp macro="" textlink="Grafiekgegevens!$B$7">
                <xdr:nvSpPr>
                  <xdr:cNvPr id="231" name="Ovaal 29" descr="Mijlpaaldatum in een cirkel">
                    <a:extLst>
                      <a:ext uri="{FF2B5EF4-FFF2-40B4-BE49-F238E27FC236}">
                        <a16:creationId xmlns:a16="http://schemas.microsoft.com/office/drawing/2014/main" id="{45FB7EA2-C4A5-63F7-9211-5B67F0194A32}"/>
                      </a:ext>
                    </a:extLst>
                  </xdr:cNvPr>
                  <xdr:cNvSpPr/>
                </xdr:nvSpPr>
                <xdr:spPr>
                  <a:xfrm>
                    <a:off x="7045874" y="3427308"/>
                    <a:ext cx="1127449" cy="84519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FC5B9C0E-58D8-41AA-881D-0BFB1A1E68C0}" type="TxLink">
                      <a:rPr lang="en-US" sz="1100" b="0" i="0" u="none" strike="noStrike">
                        <a:solidFill>
                          <a:srgbClr val="000000"/>
                        </a:solidFill>
                        <a:latin typeface="Calibri"/>
                        <a:cs typeface="Calibri"/>
                      </a:rPr>
                      <a:pPr algn="ctr" rtl="0"/>
                      <a:t> </a:t>
                    </a:fld>
                    <a:endParaRPr lang="en-US" sz="1500">
                      <a:solidFill>
                        <a:schemeClr val="accent5">
                          <a:lumMod val="50000"/>
                        </a:schemeClr>
                      </a:solidFill>
                      <a:latin typeface="Franklin Gothic Book" panose="020B0503020102020204" pitchFamily="34" charset="0"/>
                    </a:endParaRPr>
                  </a:p>
                </xdr:txBody>
              </xdr:sp>
            </xdr:grpSp>
            <xdr:grpSp>
              <xdr:nvGrpSpPr>
                <xdr:cNvPr id="232" name="Groep 21" descr="Mijlpaalmarkering met datum">
                  <a:extLst>
                    <a:ext uri="{FF2B5EF4-FFF2-40B4-BE49-F238E27FC236}">
                      <a16:creationId xmlns:a16="http://schemas.microsoft.com/office/drawing/2014/main" id="{783EF2FE-E5B5-2E9C-B686-192441F1F497}"/>
                    </a:ext>
                  </a:extLst>
                </xdr:cNvPr>
                <xdr:cNvGrpSpPr/>
              </xdr:nvGrpSpPr>
              <xdr:grpSpPr>
                <a:xfrm>
                  <a:off x="6327322" y="2533949"/>
                  <a:ext cx="7936047" cy="2553801"/>
                  <a:chOff x="8067093" y="2533949"/>
                  <a:chExt cx="7936047" cy="2553801"/>
                </a:xfrm>
              </xdr:grpSpPr>
              <xdr:grpSp>
                <xdr:nvGrpSpPr>
                  <xdr:cNvPr id="233" name="Groep 22">
                    <a:extLst>
                      <a:ext uri="{FF2B5EF4-FFF2-40B4-BE49-F238E27FC236}">
                        <a16:creationId xmlns:a16="http://schemas.microsoft.com/office/drawing/2014/main" id="{1E4F4ECC-6986-279D-AA6C-D16886557498}"/>
                      </a:ext>
                    </a:extLst>
                  </xdr:cNvPr>
                  <xdr:cNvGrpSpPr/>
                </xdr:nvGrpSpPr>
                <xdr:grpSpPr>
                  <a:xfrm>
                    <a:off x="9001476" y="2533949"/>
                    <a:ext cx="7001664" cy="2553801"/>
                    <a:chOff x="8787656" y="2261805"/>
                    <a:chExt cx="7001664" cy="2553801"/>
                  </a:xfrm>
                </xdr:grpSpPr>
                <xdr:sp macro="" textlink="">
                  <xdr:nvSpPr>
                    <xdr:cNvPr id="234" name="Ovaal 27" descr="Schaduwvorm">
                      <a:extLst>
                        <a:ext uri="{FF2B5EF4-FFF2-40B4-BE49-F238E27FC236}">
                          <a16:creationId xmlns:a16="http://schemas.microsoft.com/office/drawing/2014/main" id="{20EBFF74-018C-9C5C-8C69-B0ACDE072A0E}"/>
                        </a:ext>
                      </a:extLst>
                    </xdr:cNvPr>
                    <xdr:cNvSpPr/>
                  </xdr:nvSpPr>
                  <xdr:spPr>
                    <a:xfrm>
                      <a:off x="8787656" y="4587006"/>
                      <a:ext cx="914400" cy="228600"/>
                    </a:xfrm>
                    <a:prstGeom prst="ellipse">
                      <a:avLst/>
                    </a:prstGeom>
                    <a:gradFill flip="none" rotWithShape="1">
                      <a:gsLst>
                        <a:gs pos="0">
                          <a:schemeClr val="bg1">
                            <a:lumMod val="50000"/>
                          </a:schemeClr>
                        </a:gs>
                        <a:gs pos="100000">
                          <a:schemeClr val="tx1">
                            <a:lumMod val="65000"/>
                            <a:lumOff val="35000"/>
                          </a:schemeClr>
                        </a:gs>
                      </a:gsLst>
                      <a:lin ang="10800000" scaled="1"/>
                      <a:tileRect/>
                    </a:gradFill>
                    <a:ln>
                      <a:noFill/>
                    </a:ln>
                    <a:scene3d>
                      <a:camera prst="perspectiveRelaxed"/>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35" name="Traan 25" descr="Traan">
                      <a:extLst>
                        <a:ext uri="{FF2B5EF4-FFF2-40B4-BE49-F238E27FC236}">
                          <a16:creationId xmlns:a16="http://schemas.microsoft.com/office/drawing/2014/main" id="{EA05754D-A9CB-BB43-C0BD-647CC326F356}"/>
                        </a:ext>
                      </a:extLst>
                    </xdr:cNvPr>
                    <xdr:cNvSpPr/>
                  </xdr:nvSpPr>
                  <xdr:spPr>
                    <a:xfrm rot="7971563">
                      <a:off x="14509160" y="2261805"/>
                      <a:ext cx="1280160" cy="1280160"/>
                    </a:xfrm>
                    <a:prstGeom prst="teardrop">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36" name="Ovaal 23" descr="Mijlpaaldatum in een cirkel">
                    <a:extLst>
                      <a:ext uri="{FF2B5EF4-FFF2-40B4-BE49-F238E27FC236}">
                        <a16:creationId xmlns:a16="http://schemas.microsoft.com/office/drawing/2014/main" id="{B06EE79A-9FC2-2550-2B1A-C08DA3BF7753}"/>
                      </a:ext>
                    </a:extLst>
                  </xdr:cNvPr>
                  <xdr:cNvSpPr/>
                </xdr:nvSpPr>
                <xdr:spPr>
                  <a:xfrm>
                    <a:off x="8067093" y="3217119"/>
                    <a:ext cx="1292678" cy="93268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BFD08584-B24F-40F3-967B-1BCB7FF6D022}" type="TxLink">
                      <a:rPr lang="en-US" sz="1800" b="0" i="0" u="none" strike="noStrike">
                        <a:solidFill>
                          <a:srgbClr val="000000"/>
                        </a:solidFill>
                        <a:latin typeface="Franklin Gothic Book" panose="020B0503020102020204" pitchFamily="34" charset="0"/>
                      </a:rPr>
                      <a:pPr algn="ctr" rtl="0"/>
                      <a:t> </a:t>
                    </a:fld>
                    <a:endParaRPr lang="en-US" sz="1800">
                      <a:solidFill>
                        <a:schemeClr val="accent5">
                          <a:lumMod val="50000"/>
                        </a:schemeClr>
                      </a:solidFill>
                      <a:latin typeface="Franklin Gothic Book" panose="020B0503020102020204" pitchFamily="34" charset="0"/>
                    </a:endParaRPr>
                  </a:p>
                </xdr:txBody>
              </xdr:sp>
            </xdr:grpSp>
          </xdr:grpSp>
        </xdr:grpSp>
        <xdr:grpSp>
          <xdr:nvGrpSpPr>
            <xdr:cNvPr id="237" name="Groep 10" descr="Infographic-grafiek met mijlpaalbeschrijvingen grenzend aan mijlpaaldatums in druppelvormen. Een ronde lijn met een pijl die naar rechts wijst, illustreert de richting van de tijdlijn. Het huidige jaar voor de mijlpalen volgt het pad.">
              <a:extLst>
                <a:ext uri="{FF2B5EF4-FFF2-40B4-BE49-F238E27FC236}">
                  <a16:creationId xmlns:a16="http://schemas.microsoft.com/office/drawing/2014/main" id="{82DB7612-13F7-FB92-0AD2-5434ABF88618}"/>
                </a:ext>
              </a:extLst>
            </xdr:cNvPr>
            <xdr:cNvGrpSpPr/>
          </xdr:nvGrpSpPr>
          <xdr:grpSpPr>
            <a:xfrm>
              <a:off x="349898" y="2060511"/>
              <a:ext cx="13524490" cy="3202582"/>
              <a:chOff x="349898" y="2060511"/>
              <a:chExt cx="13524490" cy="3202582"/>
            </a:xfrm>
          </xdr:grpSpPr>
          <xdr:sp macro="" textlink="">
            <xdr:nvSpPr>
              <xdr:cNvPr id="238" name="Rechthoek 11" descr="Mijlpaaljaren verspreid langs het tijdlijnpad">
                <a:extLst>
                  <a:ext uri="{FF2B5EF4-FFF2-40B4-BE49-F238E27FC236}">
                    <a16:creationId xmlns:a16="http://schemas.microsoft.com/office/drawing/2014/main" id="{F8F1AB99-5EEC-62C5-221F-38238073D530}"/>
                  </a:ext>
                </a:extLst>
              </xdr:cNvPr>
              <xdr:cNvSpPr/>
            </xdr:nvSpPr>
            <xdr:spPr>
              <a:xfrm>
                <a:off x="349898" y="2060511"/>
                <a:ext cx="699796" cy="311382"/>
              </a:xfrm>
              <a:prstGeom prst="rect">
                <a:avLst/>
              </a:prstGeom>
              <a:noFill/>
              <a:ln>
                <a:noFill/>
              </a:ln>
              <a:effectLst>
                <a:reflection blurRad="6350" stA="52000" endA="300" endPos="35000" dir="5400000" sy="-100000" algn="bl" rotWithShape="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0"/>
                <a:fld id="{D9E6A135-3514-4822-96FC-28784FBC8805}" type="TxLink">
                  <a:rPr lang="en-US" sz="1400" b="0" i="0" u="none" strike="noStrike">
                    <a:solidFill>
                      <a:schemeClr val="accent5">
                        <a:lumMod val="50000"/>
                      </a:schemeClr>
                    </a:solidFill>
                    <a:effectLst/>
                    <a:latin typeface="Franklin Gothic Book" panose="020B0503020102020204" pitchFamily="34" charset="0"/>
                  </a:rPr>
                  <a:pPr algn="r" rtl="0"/>
                  <a:t> </a:t>
                </a:fld>
                <a:endParaRPr lang="en-US" sz="1400">
                  <a:solidFill>
                    <a:schemeClr val="accent5">
                      <a:lumMod val="50000"/>
                    </a:schemeClr>
                  </a:solidFill>
                  <a:effectLst/>
                  <a:latin typeface="Franklin Gothic Book" panose="020B0503020102020204" pitchFamily="34" charset="0"/>
                </a:endParaRPr>
              </a:p>
            </xdr:txBody>
          </xdr:sp>
          <xdr:sp macro="" textlink="">
            <xdr:nvSpPr>
              <xdr:cNvPr id="239" name="Rechthoek 12" descr="Mijlpaaljaren verspreid langs het tijdlijnpad">
                <a:extLst>
                  <a:ext uri="{FF2B5EF4-FFF2-40B4-BE49-F238E27FC236}">
                    <a16:creationId xmlns:a16="http://schemas.microsoft.com/office/drawing/2014/main" id="{D774805E-9E9B-67B0-D4C4-2FF4BA0D631C}"/>
                  </a:ext>
                </a:extLst>
              </xdr:cNvPr>
              <xdr:cNvSpPr/>
            </xdr:nvSpPr>
            <xdr:spPr>
              <a:xfrm>
                <a:off x="13044732" y="4903477"/>
                <a:ext cx="829656" cy="359616"/>
              </a:xfrm>
              <a:prstGeom prst="rect">
                <a:avLst/>
              </a:prstGeom>
              <a:noFill/>
              <a:ln>
                <a:noFill/>
              </a:ln>
              <a:effectLst>
                <a:reflection blurRad="6350" stA="52000" endA="300" endPos="35000" dir="5400000" sy="-100000" algn="bl" rotWithShape="0"/>
              </a:effectLst>
              <a:scene3d>
                <a:camera prst="perspectiveRelaxed">
                  <a:rot lat="19173601"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0"/>
                <a:fld id="{8FAAFC00-3F4F-4796-A521-DA3036FA27A6}" type="TxLink">
                  <a:rPr lang="en-US" sz="1600" b="0" i="0" u="none" strike="noStrike">
                    <a:solidFill>
                      <a:srgbClr val="FF0000"/>
                    </a:solidFill>
                    <a:latin typeface="Franklin Gothic Book" panose="020B0503020102020204" pitchFamily="34" charset="0"/>
                  </a:rPr>
                  <a:pPr algn="r" rtl="0"/>
                  <a:t> </a:t>
                </a:fld>
                <a:endParaRPr lang="en-US" sz="1600">
                  <a:solidFill>
                    <a:srgbClr val="FF0000"/>
                  </a:solidFill>
                  <a:latin typeface="Franklin Gothic Book" panose="020B0503020102020204" pitchFamily="34" charset="0"/>
                </a:endParaRPr>
              </a:p>
            </xdr:txBody>
          </xdr:sp>
        </xdr:grpSp>
      </xdr:grpSp>
      <xdr:grpSp>
        <xdr:nvGrpSpPr>
          <xdr:cNvPr id="240" name="Groep 3" descr="Mijlpaaltitel">
            <a:extLst>
              <a:ext uri="{FF2B5EF4-FFF2-40B4-BE49-F238E27FC236}">
                <a16:creationId xmlns:a16="http://schemas.microsoft.com/office/drawing/2014/main" id="{3270B425-C118-3688-CC96-CF95F735E62D}"/>
              </a:ext>
            </a:extLst>
          </xdr:cNvPr>
          <xdr:cNvGrpSpPr/>
        </xdr:nvGrpSpPr>
        <xdr:grpSpPr>
          <a:xfrm>
            <a:off x="508363" y="550348"/>
            <a:ext cx="13741822" cy="3548641"/>
            <a:chOff x="508363" y="550348"/>
            <a:chExt cx="13741822" cy="3548641"/>
          </a:xfrm>
        </xdr:grpSpPr>
        <xdr:sp macro="" textlink="Grafiekgegevens!C4">
          <xdr:nvSpPr>
            <xdr:cNvPr id="241" name="Tekstvak 4" descr="Mijlpaaltitel">
              <a:extLst>
                <a:ext uri="{FF2B5EF4-FFF2-40B4-BE49-F238E27FC236}">
                  <a16:creationId xmlns:a16="http://schemas.microsoft.com/office/drawing/2014/main" id="{B26539D3-CAC7-A725-C419-90A0C76FB9A2}"/>
                </a:ext>
              </a:extLst>
            </xdr:cNvPr>
            <xdr:cNvSpPr txBox="1"/>
          </xdr:nvSpPr>
          <xdr:spPr>
            <a:xfrm>
              <a:off x="508363" y="615815"/>
              <a:ext cx="1504280" cy="952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spcFirstLastPara="1" vertOverflow="clip" horzOverflow="clip" wrap="square" numCol="1" rtlCol="0" anchor="ctr">
              <a:prstTxWarp prst="textArchUp">
                <a:avLst/>
              </a:prstTxWarp>
            </a:bodyPr>
            <a:lstStyle/>
            <a:p>
              <a:pPr marL="0" indent="0" algn="ctr" rtl="0"/>
              <a:fld id="{5F0BF9EA-B872-42AB-9100-4A19569C11B9}" type="TxLink">
                <a:rPr lang="en-US" sz="1200" b="0" i="0" u="none" strike="noStrike">
                  <a:solidFill>
                    <a:srgbClr val="000000"/>
                  </a:solidFill>
                  <a:latin typeface="Franklin Gothic Medium" panose="020B0603020102020204" pitchFamily="34" charset="0"/>
                  <a:ea typeface="+mn-ea"/>
                  <a:cs typeface="Courier New" panose="02070309020205020404" pitchFamily="49" charset="0"/>
                </a:rPr>
                <a:pPr marL="0" indent="0" algn="ctr" rtl="0"/>
                <a:t>Nu</a:t>
              </a:fld>
              <a:endParaRPr lang="en-US" sz="1200" b="0" i="0" u="none" strike="noStrike">
                <a:solidFill>
                  <a:srgbClr val="000000"/>
                </a:solidFill>
                <a:latin typeface="Franklin Gothic Medium" panose="020B0603020102020204" pitchFamily="34" charset="0"/>
                <a:ea typeface="+mn-ea"/>
                <a:cs typeface="Courier New" panose="02070309020205020404" pitchFamily="49" charset="0"/>
              </a:endParaRPr>
            </a:p>
          </xdr:txBody>
        </xdr:sp>
        <xdr:sp macro="" textlink="">
          <xdr:nvSpPr>
            <xdr:cNvPr id="242" name="Tekstvak 5" descr="Mijlpaaltitel">
              <a:extLst>
                <a:ext uri="{FF2B5EF4-FFF2-40B4-BE49-F238E27FC236}">
                  <a16:creationId xmlns:a16="http://schemas.microsoft.com/office/drawing/2014/main" id="{7A276A31-59E0-47D4-3B11-4AE7147C08EB}"/>
                </a:ext>
              </a:extLst>
            </xdr:cNvPr>
            <xdr:cNvSpPr txBox="1"/>
          </xdr:nvSpPr>
          <xdr:spPr>
            <a:xfrm>
              <a:off x="5649390" y="550348"/>
              <a:ext cx="1237472" cy="527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prstTxWarp prst="textArchUp">
                <a:avLst/>
              </a:prstTxWarp>
            </a:bodyPr>
            <a:lstStyle/>
            <a:p>
              <a:pPr algn="ctr" rtl="0"/>
              <a:fld id="{842BC34D-3FD1-4690-BA55-171575CE5DBD}" type="TxLink">
                <a:rPr lang="en-US" sz="1200" b="0" i="0" u="none" strike="noStrike">
                  <a:solidFill>
                    <a:srgbClr val="000000"/>
                  </a:solidFill>
                  <a:latin typeface="Franklin Gothic Medium" panose="020B0603020102020204" pitchFamily="34" charset="0"/>
                  <a:cs typeface="Courier New" panose="02070309020205020404" pitchFamily="49" charset="0"/>
                </a:rPr>
                <a:pPr algn="ctr" rtl="0"/>
                <a:t> </a:t>
              </a:fld>
              <a:endParaRPr lang="en-US" sz="1200">
                <a:solidFill>
                  <a:schemeClr val="accent5">
                    <a:lumMod val="50000"/>
                  </a:schemeClr>
                </a:solidFill>
                <a:latin typeface="Franklin Gothic Medium" panose="020B0603020102020204" pitchFamily="34" charset="0"/>
                <a:cs typeface="Courier New" panose="02070309020205020404" pitchFamily="49" charset="0"/>
              </a:endParaRPr>
            </a:p>
          </xdr:txBody>
        </xdr:sp>
        <xdr:sp macro="" textlink="Grafiekgegevens!C7">
          <xdr:nvSpPr>
            <xdr:cNvPr id="243" name="Tekstvak 7" descr="Mijlpaaltitel">
              <a:extLst>
                <a:ext uri="{FF2B5EF4-FFF2-40B4-BE49-F238E27FC236}">
                  <a16:creationId xmlns:a16="http://schemas.microsoft.com/office/drawing/2014/main" id="{CC339479-4D3D-8BE0-9717-75B54DC7FD4B}"/>
                </a:ext>
              </a:extLst>
            </xdr:cNvPr>
            <xdr:cNvSpPr txBox="1"/>
          </xdr:nvSpPr>
          <xdr:spPr>
            <a:xfrm>
              <a:off x="7077360" y="3019999"/>
              <a:ext cx="1234363" cy="1078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spcFirstLastPara="1" vertOverflow="clip" horzOverflow="clip" wrap="square" numCol="1" rtlCol="0" anchor="ctr">
              <a:prstTxWarp prst="textArchUp">
                <a:avLst>
                  <a:gd name="adj" fmla="val 11023152"/>
                </a:avLst>
              </a:prstTxWarp>
            </a:bodyPr>
            <a:lstStyle/>
            <a:p>
              <a:pPr marL="0" indent="0" algn="ctr" rtl="0"/>
              <a:fld id="{BADB0BC1-5745-4DDA-A341-585C6044A826}" type="TxLink">
                <a:rPr lang="en-US" sz="1200" b="0" i="0" u="none" strike="noStrike">
                  <a:solidFill>
                    <a:srgbClr val="000000"/>
                  </a:solidFill>
                  <a:latin typeface="Franklin Gothic Medium" panose="020B0603020102020204" pitchFamily="34" charset="0"/>
                  <a:ea typeface="+mn-ea"/>
                  <a:cs typeface="Courier New" panose="02070309020205020404" pitchFamily="49" charset="0"/>
                </a:rPr>
                <a:pPr marL="0" indent="0" algn="ctr" rtl="0"/>
                <a:t>Pensioendatum</a:t>
              </a:fld>
              <a:endParaRPr lang="en-US" sz="1200" b="0" i="0" u="none" strike="noStrike">
                <a:solidFill>
                  <a:srgbClr val="000000"/>
                </a:solidFill>
                <a:latin typeface="Franklin Gothic Medium" panose="020B0603020102020204" pitchFamily="34" charset="0"/>
                <a:ea typeface="+mn-ea"/>
                <a:cs typeface="Courier New" panose="02070309020205020404" pitchFamily="49" charset="0"/>
              </a:endParaRPr>
            </a:p>
          </xdr:txBody>
        </xdr:sp>
        <xdr:sp macro="" textlink="Grafiekgegevens!O29">
          <xdr:nvSpPr>
            <xdr:cNvPr id="244" name="Tekstvak 8" descr="Mijlpaaltitel">
              <a:extLst>
                <a:ext uri="{FF2B5EF4-FFF2-40B4-BE49-F238E27FC236}">
                  <a16:creationId xmlns:a16="http://schemas.microsoft.com/office/drawing/2014/main" id="{58660910-CFB4-7B3A-D23B-2106F1D6A6E9}"/>
                </a:ext>
              </a:extLst>
            </xdr:cNvPr>
            <xdr:cNvSpPr txBox="1"/>
          </xdr:nvSpPr>
          <xdr:spPr>
            <a:xfrm>
              <a:off x="13015822" y="2311309"/>
              <a:ext cx="1234363" cy="1078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spcFirstLastPara="1" vertOverflow="clip" horzOverflow="clip" wrap="square" numCol="1" rtlCol="0" anchor="ctr">
              <a:prstTxWarp prst="textArchUp">
                <a:avLst/>
              </a:prstTxWarp>
            </a:bodyPr>
            <a:lstStyle/>
            <a:p>
              <a:pPr marL="0" indent="0" algn="ctr" rtl="0"/>
              <a:fld id="{EE43033E-5BDA-4DF5-954E-154CBBAEAAFE}" type="TxLink">
                <a:rPr lang="en-US" sz="1200" b="0" i="0" u="none" strike="noStrike">
                  <a:solidFill>
                    <a:srgbClr val="000000"/>
                  </a:solidFill>
                  <a:latin typeface="Franklin Gothic Medium" panose="020B0603020102020204" pitchFamily="34" charset="0"/>
                  <a:ea typeface="+mn-ea"/>
                  <a:cs typeface="Courier New" panose="02070309020205020404" pitchFamily="49" charset="0"/>
                </a:rPr>
                <a:pPr marL="0" indent="0" algn="ctr" rtl="0"/>
                <a:t> </a:t>
              </a:fld>
              <a:endParaRPr lang="en-US" sz="1200" b="0" i="0" u="none" strike="noStrike">
                <a:solidFill>
                  <a:srgbClr val="000000"/>
                </a:solidFill>
                <a:latin typeface="Franklin Gothic Medium" panose="020B0603020102020204" pitchFamily="34" charset="0"/>
                <a:ea typeface="+mn-ea"/>
                <a:cs typeface="Courier New" panose="02070309020205020404" pitchFamily="49" charset="0"/>
              </a:endParaRPr>
            </a:p>
          </xdr:txBody>
        </xdr:sp>
        <xdr:sp macro="" textlink="Grafiekgegevens!C6">
          <xdr:nvSpPr>
            <xdr:cNvPr id="245" name="Tekstvak 6" descr="Mijlpaaltitel">
              <a:extLst>
                <a:ext uri="{FF2B5EF4-FFF2-40B4-BE49-F238E27FC236}">
                  <a16:creationId xmlns:a16="http://schemas.microsoft.com/office/drawing/2014/main" id="{4B2FD1D0-56FD-81A8-8568-C3DDE44CAB8F}"/>
                </a:ext>
              </a:extLst>
            </xdr:cNvPr>
            <xdr:cNvSpPr txBox="1"/>
          </xdr:nvSpPr>
          <xdr:spPr>
            <a:xfrm>
              <a:off x="1800630" y="2537435"/>
              <a:ext cx="1234363" cy="86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spcFirstLastPara="1" vertOverflow="clip" horzOverflow="clip" wrap="square" numCol="1" rtlCol="0" anchor="ctr">
              <a:prstTxWarp prst="textArchUp">
                <a:avLst>
                  <a:gd name="adj" fmla="val 12733051"/>
                </a:avLst>
              </a:prstTxWarp>
            </a:bodyPr>
            <a:lstStyle/>
            <a:p>
              <a:pPr marL="0" indent="0" algn="ctr" rtl="0"/>
              <a:fld id="{1DBB8B0C-28F3-4A79-8269-2AFA21ABC4BC}" type="TxLink">
                <a:rPr lang="en-US" sz="1200" b="0" i="0" u="none" strike="noStrike">
                  <a:solidFill>
                    <a:sysClr val="windowText" lastClr="000000"/>
                  </a:solidFill>
                  <a:latin typeface="Franklin Gothic Medium" panose="020B0603020102020204" pitchFamily="34" charset="0"/>
                  <a:ea typeface="+mn-ea"/>
                  <a:cs typeface="Courier New" panose="02070309020205020404" pitchFamily="49" charset="0"/>
                </a:rPr>
                <a:pPr marL="0" indent="0" algn="ctr" rtl="0"/>
                <a:t>Start regeling</a:t>
              </a:fld>
              <a:endParaRPr lang="en-US" sz="1200" b="0" i="0" u="none" strike="noStrike">
                <a:solidFill>
                  <a:sysClr val="windowText" lastClr="000000"/>
                </a:solidFill>
                <a:latin typeface="Franklin Gothic Medium" panose="020B0603020102020204" pitchFamily="34" charset="0"/>
                <a:ea typeface="+mn-ea"/>
                <a:cs typeface="Courier New" panose="02070309020205020404" pitchFamily="49" charset="0"/>
              </a:endParaRPr>
            </a:p>
          </xdr:txBody>
        </xdr:sp>
      </xdr:grpSp>
    </xdr:grpSp>
    <xdr:clientData/>
  </xdr:twoCellAnchor>
  <xdr:twoCellAnchor editAs="absolute">
    <xdr:from>
      <xdr:col>20</xdr:col>
      <xdr:colOff>12700</xdr:colOff>
      <xdr:row>1</xdr:row>
      <xdr:rowOff>3175</xdr:rowOff>
    </xdr:from>
    <xdr:to>
      <xdr:col>22</xdr:col>
      <xdr:colOff>187741</xdr:colOff>
      <xdr:row>4</xdr:row>
      <xdr:rowOff>132776</xdr:rowOff>
    </xdr:to>
    <xdr:pic>
      <xdr:nvPicPr>
        <xdr:cNvPr id="54" name="Afbeelding 53">
          <a:extLst>
            <a:ext uri="{FF2B5EF4-FFF2-40B4-BE49-F238E27FC236}">
              <a16:creationId xmlns:a16="http://schemas.microsoft.com/office/drawing/2014/main" id="{BBA069EC-ECCD-DC3B-BA3A-A747D47F1AA3}"/>
            </a:ext>
          </a:extLst>
        </xdr:cNvPr>
        <xdr:cNvPicPr>
          <a:picLocks noChangeAspect="1"/>
        </xdr:cNvPicPr>
      </xdr:nvPicPr>
      <xdr:blipFill>
        <a:blip xmlns:r="http://schemas.openxmlformats.org/officeDocument/2006/relationships" r:embed="rId1"/>
        <a:stretch>
          <a:fillRect/>
        </a:stretch>
      </xdr:blipFill>
      <xdr:spPr>
        <a:xfrm>
          <a:off x="12395200" y="193675"/>
          <a:ext cx="1394241" cy="701101"/>
        </a:xfrm>
        <a:prstGeom prst="rect">
          <a:avLst/>
        </a:prstGeom>
      </xdr:spPr>
    </xdr:pic>
    <xdr:clientData/>
  </xdr:twoCellAnchor>
  <xdr:oneCellAnchor>
    <xdr:from>
      <xdr:col>3</xdr:col>
      <xdr:colOff>523875</xdr:colOff>
      <xdr:row>19</xdr:row>
      <xdr:rowOff>109538</xdr:rowOff>
    </xdr:from>
    <xdr:ext cx="742949" cy="436786"/>
    <xdr:sp macro="" textlink="Grafiekgegevens!B6">
      <xdr:nvSpPr>
        <xdr:cNvPr id="67" name="Tekstvak 66">
          <a:extLst>
            <a:ext uri="{FF2B5EF4-FFF2-40B4-BE49-F238E27FC236}">
              <a16:creationId xmlns:a16="http://schemas.microsoft.com/office/drawing/2014/main" id="{864489F8-6087-5171-697B-4C5846BEB8FE}"/>
            </a:ext>
          </a:extLst>
        </xdr:cNvPr>
        <xdr:cNvSpPr txBox="1"/>
      </xdr:nvSpPr>
      <xdr:spPr>
        <a:xfrm>
          <a:off x="2352675" y="3729038"/>
          <a:ext cx="74294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fld id="{31DE3626-342E-4322-BEF1-77BE87BFD40E}" type="TxLink">
            <a:rPr lang="en-US" sz="1100" b="0" i="0" u="none" strike="noStrike">
              <a:solidFill>
                <a:srgbClr val="222B35"/>
              </a:solidFill>
              <a:latin typeface="Calibri"/>
              <a:cs typeface="Calibri"/>
            </a:rPr>
            <a:pPr algn="ctr"/>
            <a:t> </a:t>
          </a:fld>
          <a:endParaRPr lang="nl-NL" sz="1100"/>
        </a:p>
      </xdr:txBody>
    </xdr:sp>
    <xdr:clientData/>
  </xdr:oneCellAnchor>
  <xdr:oneCellAnchor>
    <xdr:from>
      <xdr:col>1</xdr:col>
      <xdr:colOff>590551</xdr:colOff>
      <xdr:row>9</xdr:row>
      <xdr:rowOff>57151</xdr:rowOff>
    </xdr:from>
    <xdr:ext cx="843051" cy="264560"/>
    <xdr:sp macro="" textlink="Grafiekgegevens!B4">
      <xdr:nvSpPr>
        <xdr:cNvPr id="69" name="Tekstvak 68">
          <a:extLst>
            <a:ext uri="{FF2B5EF4-FFF2-40B4-BE49-F238E27FC236}">
              <a16:creationId xmlns:a16="http://schemas.microsoft.com/office/drawing/2014/main" id="{D3D48916-3610-476F-BFEC-C5CC7DF9450E}"/>
            </a:ext>
          </a:extLst>
        </xdr:cNvPr>
        <xdr:cNvSpPr txBox="1"/>
      </xdr:nvSpPr>
      <xdr:spPr>
        <a:xfrm>
          <a:off x="590551" y="781051"/>
          <a:ext cx="8430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6CF1D247-0A8E-42F6-AD05-439BD656E61F}" type="TxLink">
            <a:rPr lang="en-US" sz="1100" b="0" i="0" u="none" strike="noStrike">
              <a:solidFill>
                <a:srgbClr val="000000"/>
              </a:solidFill>
              <a:latin typeface="Calibri"/>
              <a:cs typeface="Calibri"/>
            </a:rPr>
            <a:pPr/>
            <a:t>6-2-2023</a:t>
          </a:fld>
          <a:endParaRPr lang="nl-NL" sz="1100"/>
        </a:p>
      </xdr:txBody>
    </xdr:sp>
    <xdr:clientData/>
  </xdr:oneCellAnchor>
  <xdr:twoCellAnchor>
    <xdr:from>
      <xdr:col>9</xdr:col>
      <xdr:colOff>501122</xdr:colOff>
      <xdr:row>6</xdr:row>
      <xdr:rowOff>56092</xdr:rowOff>
    </xdr:from>
    <xdr:to>
      <xdr:col>11</xdr:col>
      <xdr:colOff>524467</xdr:colOff>
      <xdr:row>11</xdr:row>
      <xdr:rowOff>115359</xdr:rowOff>
    </xdr:to>
    <xdr:sp macro="" textlink="Grafiekgegevens!C5">
      <xdr:nvSpPr>
        <xdr:cNvPr id="70" name="Tekstvak 69" descr="Mijlpaaltitel">
          <a:extLst>
            <a:ext uri="{FF2B5EF4-FFF2-40B4-BE49-F238E27FC236}">
              <a16:creationId xmlns:a16="http://schemas.microsoft.com/office/drawing/2014/main" id="{51259379-4306-4077-BE5A-DF0B51AA741D}"/>
            </a:ext>
          </a:extLst>
        </xdr:cNvPr>
        <xdr:cNvSpPr txBox="1"/>
      </xdr:nvSpPr>
      <xdr:spPr>
        <a:xfrm>
          <a:off x="5987522" y="1199092"/>
          <a:ext cx="1242545" cy="1011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spcFirstLastPara="1" vertOverflow="clip" horzOverflow="clip" wrap="square" numCol="1" rtlCol="0" anchor="ctr">
          <a:prstTxWarp prst="textArchUp">
            <a:avLst>
              <a:gd name="adj" fmla="val 12733051"/>
            </a:avLst>
          </a:prstTxWarp>
        </a:bodyPr>
        <a:lstStyle/>
        <a:p>
          <a:pPr marL="0" indent="0" algn="ctr" rtl="0"/>
          <a:fld id="{1C8983EC-0F3D-431E-9795-97DEABC4E77B}" type="TxLink">
            <a:rPr lang="en-US" sz="1100" b="1" i="0" u="none" strike="noStrike">
              <a:solidFill>
                <a:srgbClr val="222B35"/>
              </a:solidFill>
              <a:latin typeface="Calibri"/>
              <a:ea typeface="+mn-ea"/>
              <a:cs typeface="Calibri"/>
            </a:rPr>
            <a:pPr marL="0" indent="0" algn="ctr" rtl="0"/>
            <a:t>Start PLB</a:t>
          </a:fld>
          <a:endParaRPr lang="en-US" sz="1200" b="1" i="0" u="none" strike="noStrike">
            <a:solidFill>
              <a:sysClr val="windowText" lastClr="000000"/>
            </a:solidFill>
            <a:latin typeface="Franklin Gothic Medium" panose="020B0603020102020204" pitchFamily="34" charset="0"/>
            <a:ea typeface="+mn-ea"/>
            <a:cs typeface="Courier New" panose="02070309020205020404" pitchFamily="49" charset="0"/>
          </a:endParaRPr>
        </a:p>
      </xdr:txBody>
    </xdr:sp>
    <xdr:clientData/>
  </xdr:twoCellAnchor>
  <xdr:twoCellAnchor editAs="oneCell">
    <xdr:from>
      <xdr:col>0</xdr:col>
      <xdr:colOff>209550</xdr:colOff>
      <xdr:row>36</xdr:row>
      <xdr:rowOff>19050</xdr:rowOff>
    </xdr:from>
    <xdr:to>
      <xdr:col>17</xdr:col>
      <xdr:colOff>33867</xdr:colOff>
      <xdr:row>40</xdr:row>
      <xdr:rowOff>68211</xdr:rowOff>
    </xdr:to>
    <xdr:pic>
      <xdr:nvPicPr>
        <xdr:cNvPr id="14" name="Afbeelding 13">
          <a:extLst>
            <a:ext uri="{FF2B5EF4-FFF2-40B4-BE49-F238E27FC236}">
              <a16:creationId xmlns:a16="http://schemas.microsoft.com/office/drawing/2014/main" id="{99F86879-C4BA-432E-A3B7-A808A4672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6877050"/>
          <a:ext cx="10187517" cy="811161"/>
        </a:xfrm>
        <a:prstGeom prst="rect">
          <a:avLst/>
        </a:prstGeom>
      </xdr:spPr>
    </xdr:pic>
    <xdr:clientData/>
  </xdr:twoCellAnchor>
  <xdr:twoCellAnchor>
    <xdr:from>
      <xdr:col>12</xdr:col>
      <xdr:colOff>444500</xdr:colOff>
      <xdr:row>6</xdr:row>
      <xdr:rowOff>63500</xdr:rowOff>
    </xdr:from>
    <xdr:to>
      <xdr:col>15</xdr:col>
      <xdr:colOff>573183</xdr:colOff>
      <xdr:row>15</xdr:row>
      <xdr:rowOff>37920</xdr:rowOff>
    </xdr:to>
    <xdr:sp macro="" textlink="Grafiekgegevens!D5">
      <xdr:nvSpPr>
        <xdr:cNvPr id="133" name="Rechthoek 30">
          <a:extLst>
            <a:ext uri="{FF2B5EF4-FFF2-40B4-BE49-F238E27FC236}">
              <a16:creationId xmlns:a16="http://schemas.microsoft.com/office/drawing/2014/main" id="{DC017A1E-1C06-4D5D-A948-0E63B5951D2F}"/>
            </a:ext>
          </a:extLst>
        </xdr:cNvPr>
        <xdr:cNvSpPr/>
      </xdr:nvSpPr>
      <xdr:spPr>
        <a:xfrm>
          <a:off x="7810500" y="1206500"/>
          <a:ext cx="1970183" cy="16889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fld id="{B88B1DDE-D656-493A-886A-DC5C90E5C851}" type="TxLink">
            <a:rPr lang="en-US" sz="1100" b="0" i="0" u="none" strike="noStrike">
              <a:solidFill>
                <a:srgbClr val="222B35"/>
              </a:solidFill>
              <a:latin typeface="Calibri"/>
              <a:cs typeface="Calibri"/>
            </a:rPr>
            <a:pPr algn="l" rtl="0"/>
            <a:t>Voordat je gebruik maakt van de generatieregeling, maak je eerst je PLB-verlofsaldo op. Je gaat dus minder werken maar ontvangt wel je volledige salaris. Op basis van het gekozen opnamepatroon start je hier.</a:t>
          </a:fld>
          <a:endParaRPr lang="en-US" sz="1100">
            <a:solidFill>
              <a:schemeClr val="accent5">
                <a:lumMod val="50000"/>
              </a:schemeClr>
            </a:solidFill>
            <a:latin typeface="Franklin Gothic Book" panose="020B0503020102020204" pitchFamily="34" charset="0"/>
          </a:endParaRPr>
        </a:p>
      </xdr:txBody>
    </xdr:sp>
    <xdr:clientData/>
  </xdr:twoCellAnchor>
  <xdr:twoCellAnchor editAs="absolute">
    <xdr:from>
      <xdr:col>1</xdr:col>
      <xdr:colOff>0</xdr:colOff>
      <xdr:row>1</xdr:row>
      <xdr:rowOff>0</xdr:rowOff>
    </xdr:from>
    <xdr:to>
      <xdr:col>17</xdr:col>
      <xdr:colOff>590557</xdr:colOff>
      <xdr:row>3</xdr:row>
      <xdr:rowOff>184024</xdr:rowOff>
    </xdr:to>
    <xdr:grpSp>
      <xdr:nvGrpSpPr>
        <xdr:cNvPr id="2" name="Groep 1">
          <a:extLst>
            <a:ext uri="{FF2B5EF4-FFF2-40B4-BE49-F238E27FC236}">
              <a16:creationId xmlns:a16="http://schemas.microsoft.com/office/drawing/2014/main" id="{605486B0-14C3-451B-9EC2-F3E019A53F34}"/>
            </a:ext>
          </a:extLst>
        </xdr:cNvPr>
        <xdr:cNvGrpSpPr/>
      </xdr:nvGrpSpPr>
      <xdr:grpSpPr>
        <a:xfrm>
          <a:off x="609600" y="190500"/>
          <a:ext cx="10344157" cy="565024"/>
          <a:chOff x="952500" y="1164293"/>
          <a:chExt cx="10411891" cy="565024"/>
        </a:xfrm>
      </xdr:grpSpPr>
      <xdr:sp macro="" textlink="">
        <xdr:nvSpPr>
          <xdr:cNvPr id="3" name="Rechthoek: afgeronde hoeken 2">
            <a:hlinkClick xmlns:r="http://schemas.openxmlformats.org/officeDocument/2006/relationships" r:id="rId3" tooltip="Start"/>
            <a:extLst>
              <a:ext uri="{FF2B5EF4-FFF2-40B4-BE49-F238E27FC236}">
                <a16:creationId xmlns:a16="http://schemas.microsoft.com/office/drawing/2014/main" id="{646B1167-8B22-E47B-8AB6-D8806CB9D973}"/>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4" name="Rechthoek: afgeronde hoeken 3">
            <a:hlinkClick xmlns:r="http://schemas.openxmlformats.org/officeDocument/2006/relationships" r:id="rId4" tooltip="De regeling uitgelegd"/>
            <a:extLst>
              <a:ext uri="{FF2B5EF4-FFF2-40B4-BE49-F238E27FC236}">
                <a16:creationId xmlns:a16="http://schemas.microsoft.com/office/drawing/2014/main" id="{C7ABB7A8-1316-2009-4DB7-4BEF66A5E2F4}"/>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5" name="Rechthoek: afgeronde hoeken 4">
            <a:hlinkClick xmlns:r="http://schemas.openxmlformats.org/officeDocument/2006/relationships" r:id="rId5" tooltip="Gevolgen van deelname"/>
            <a:extLst>
              <a:ext uri="{FF2B5EF4-FFF2-40B4-BE49-F238E27FC236}">
                <a16:creationId xmlns:a16="http://schemas.microsoft.com/office/drawing/2014/main" id="{64A15A18-F906-3116-7695-92B478239BE0}"/>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6" name="Rechthoek: afgeronde hoeken 5">
            <a:hlinkClick xmlns:r="http://schemas.openxmlformats.org/officeDocument/2006/relationships" r:id="rId6" tooltip="De regeling"/>
            <a:extLst>
              <a:ext uri="{FF2B5EF4-FFF2-40B4-BE49-F238E27FC236}">
                <a16:creationId xmlns:a16="http://schemas.microsoft.com/office/drawing/2014/main" id="{E7DD000F-37AF-5EDF-5954-A71CCE762192}"/>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7" name="Rechthoek: afgeronde hoeken 6">
            <a:hlinkClick xmlns:r="http://schemas.openxmlformats.org/officeDocument/2006/relationships" r:id="rId7" tooltip="Kan ik deelnemen?"/>
            <a:extLst>
              <a:ext uri="{FF2B5EF4-FFF2-40B4-BE49-F238E27FC236}">
                <a16:creationId xmlns:a16="http://schemas.microsoft.com/office/drawing/2014/main" id="{2FD246F3-0FE7-8B4B-ADC4-0AC500FC3E28}"/>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8" name="Rechthoek: afgeronde hoeken 7">
            <a:hlinkClick xmlns:r="http://schemas.openxmlformats.org/officeDocument/2006/relationships" r:id="rId8" tooltip="Mijn gegevens"/>
            <a:extLst>
              <a:ext uri="{FF2B5EF4-FFF2-40B4-BE49-F238E27FC236}">
                <a16:creationId xmlns:a16="http://schemas.microsoft.com/office/drawing/2014/main" id="{77B85A66-1A42-7E62-F009-76C1F879DD71}"/>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9" name="Rechthoek: afgeronde hoeken 8">
            <a:hlinkClick xmlns:r="http://schemas.openxmlformats.org/officeDocument/2006/relationships" r:id="rId9" tooltip="Inzicht"/>
            <a:extLst>
              <a:ext uri="{FF2B5EF4-FFF2-40B4-BE49-F238E27FC236}">
                <a16:creationId xmlns:a16="http://schemas.microsoft.com/office/drawing/2014/main" id="{108A7D5D-908B-35EB-0E2E-7CB68C8B5B35}"/>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10" name="Rechthoek: afgeronde hoeken 9">
            <a:hlinkClick xmlns:r="http://schemas.openxmlformats.org/officeDocument/2006/relationships" r:id="rId10" tooltip="Mijn loopbaanpad"/>
            <a:extLst>
              <a:ext uri="{FF2B5EF4-FFF2-40B4-BE49-F238E27FC236}">
                <a16:creationId xmlns:a16="http://schemas.microsoft.com/office/drawing/2014/main" id="{97C47FE0-11F5-E6B1-8640-694AF51805D4}"/>
              </a:ext>
            </a:extLst>
          </xdr:cNvPr>
          <xdr:cNvSpPr/>
        </xdr:nvSpPr>
        <xdr:spPr>
          <a:xfrm>
            <a:off x="10108371" y="1172633"/>
            <a:ext cx="1256020" cy="550450"/>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Mijn loopbaandpad</a:t>
            </a:r>
          </a:p>
        </xdr:txBody>
      </xdr:sp>
    </xdr:grpSp>
    <xdr:clientData/>
  </xdr:twoCellAnchor>
  <xdr:twoCellAnchor>
    <xdr:from>
      <xdr:col>6</xdr:col>
      <xdr:colOff>0</xdr:colOff>
      <xdr:row>46</xdr:row>
      <xdr:rowOff>0</xdr:rowOff>
    </xdr:from>
    <xdr:to>
      <xdr:col>7</xdr:col>
      <xdr:colOff>419100</xdr:colOff>
      <xdr:row>48</xdr:row>
      <xdr:rowOff>57150</xdr:rowOff>
    </xdr:to>
    <xdr:sp macro="" textlink="">
      <xdr:nvSpPr>
        <xdr:cNvPr id="12" name="Rechthoek: afgeronde hoeken 11">
          <a:hlinkClick xmlns:r="http://schemas.openxmlformats.org/officeDocument/2006/relationships" r:id="rId9" tooltip="Terug"/>
          <a:extLst>
            <a:ext uri="{FF2B5EF4-FFF2-40B4-BE49-F238E27FC236}">
              <a16:creationId xmlns:a16="http://schemas.microsoft.com/office/drawing/2014/main" id="{79C8368C-04A8-40C4-9634-433846DFB556}"/>
            </a:ext>
          </a:extLst>
        </xdr:cNvPr>
        <xdr:cNvSpPr/>
      </xdr:nvSpPr>
      <xdr:spPr>
        <a:xfrm>
          <a:off x="3886200" y="8324850"/>
          <a:ext cx="106680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&lt;  TERUG</a:t>
          </a:r>
        </a:p>
      </xdr:txBody>
    </xdr:sp>
    <xdr:clientData/>
  </xdr:twoCellAnchor>
  <xdr:twoCellAnchor editAs="absolute">
    <xdr:from>
      <xdr:col>18</xdr:col>
      <xdr:colOff>19050</xdr:colOff>
      <xdr:row>1</xdr:row>
      <xdr:rowOff>9525</xdr:rowOff>
    </xdr:from>
    <xdr:to>
      <xdr:col>19</xdr:col>
      <xdr:colOff>434499</xdr:colOff>
      <xdr:row>3</xdr:row>
      <xdr:rowOff>183614</xdr:rowOff>
    </xdr:to>
    <xdr:sp macro="" textlink="">
      <xdr:nvSpPr>
        <xdr:cNvPr id="11" name="Rechthoek: afgeronde hoeken 10">
          <a:hlinkClick xmlns:r="http://schemas.openxmlformats.org/officeDocument/2006/relationships" r:id="rId11" tooltip="Nuttig links"/>
          <a:extLst>
            <a:ext uri="{FF2B5EF4-FFF2-40B4-BE49-F238E27FC236}">
              <a16:creationId xmlns:a16="http://schemas.microsoft.com/office/drawing/2014/main" id="{A74F0AA6-D5B8-4872-AD6A-CB96EC456F5E}"/>
            </a:ext>
          </a:extLst>
        </xdr:cNvPr>
        <xdr:cNvSpPr/>
      </xdr:nvSpPr>
      <xdr:spPr>
        <a:xfrm>
          <a:off x="10991850" y="200025"/>
          <a:ext cx="1215549" cy="555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Nuttige</a:t>
          </a:r>
          <a:r>
            <a:rPr lang="nl-NL" sz="1100" baseline="0"/>
            <a:t> links</a:t>
          </a:r>
          <a:endParaRPr lang="nl-NL"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219075</xdr:colOff>
      <xdr:row>1</xdr:row>
      <xdr:rowOff>95250</xdr:rowOff>
    </xdr:from>
    <xdr:to>
      <xdr:col>17</xdr:col>
      <xdr:colOff>176766</xdr:colOff>
      <xdr:row>5</xdr:row>
      <xdr:rowOff>89744</xdr:rowOff>
    </xdr:to>
    <xdr:pic>
      <xdr:nvPicPr>
        <xdr:cNvPr id="10" name="Afbeelding 6">
          <a:extLst>
            <a:ext uri="{FF2B5EF4-FFF2-40B4-BE49-F238E27FC236}">
              <a16:creationId xmlns:a16="http://schemas.microsoft.com/office/drawing/2014/main" id="{F5474D0B-FE58-4A4B-B59A-104544D1E5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34900" y="285750"/>
          <a:ext cx="1786491" cy="756494"/>
        </a:xfrm>
        <a:prstGeom prst="rect">
          <a:avLst/>
        </a:prstGeom>
        <a:noFill/>
        <a:ln>
          <a:solidFill>
            <a:schemeClr val="accent1"/>
          </a:solidFill>
        </a:ln>
      </xdr:spPr>
    </xdr:pic>
    <xdr:clientData/>
  </xdr:twoCellAnchor>
  <xdr:twoCellAnchor editAs="oneCell">
    <xdr:from>
      <xdr:col>2</xdr:col>
      <xdr:colOff>419100</xdr:colOff>
      <xdr:row>7</xdr:row>
      <xdr:rowOff>158061</xdr:rowOff>
    </xdr:from>
    <xdr:to>
      <xdr:col>14</xdr:col>
      <xdr:colOff>561975</xdr:colOff>
      <xdr:row>27</xdr:row>
      <xdr:rowOff>152400</xdr:rowOff>
    </xdr:to>
    <xdr:pic>
      <xdr:nvPicPr>
        <xdr:cNvPr id="11" name="Afbeelding 10" descr="De bronafbeelding bekijken">
          <a:extLst>
            <a:ext uri="{FF2B5EF4-FFF2-40B4-BE49-F238E27FC236}">
              <a16:creationId xmlns:a16="http://schemas.microsoft.com/office/drawing/2014/main" id="{FFE26842-7A94-47F8-82A3-24CF749801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9725" y="1520136"/>
          <a:ext cx="7458075" cy="3890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9525</xdr:colOff>
      <xdr:row>1</xdr:row>
      <xdr:rowOff>142875</xdr:rowOff>
    </xdr:from>
    <xdr:to>
      <xdr:col>11</xdr:col>
      <xdr:colOff>581032</xdr:colOff>
      <xdr:row>4</xdr:row>
      <xdr:rowOff>136399</xdr:rowOff>
    </xdr:to>
    <xdr:grpSp>
      <xdr:nvGrpSpPr>
        <xdr:cNvPr id="14" name="Groep 13">
          <a:extLst>
            <a:ext uri="{FF2B5EF4-FFF2-40B4-BE49-F238E27FC236}">
              <a16:creationId xmlns:a16="http://schemas.microsoft.com/office/drawing/2014/main" id="{AF298CF3-8C57-42A6-B566-33C534DA0112}"/>
            </a:ext>
          </a:extLst>
        </xdr:cNvPr>
        <xdr:cNvGrpSpPr/>
      </xdr:nvGrpSpPr>
      <xdr:grpSpPr>
        <a:xfrm>
          <a:off x="723900" y="333375"/>
          <a:ext cx="10344157" cy="565024"/>
          <a:chOff x="952500" y="1164293"/>
          <a:chExt cx="10411891" cy="565024"/>
        </a:xfrm>
      </xdr:grpSpPr>
      <xdr:sp macro="" textlink="">
        <xdr:nvSpPr>
          <xdr:cNvPr id="15" name="Rechthoek: afgeronde hoeken 14">
            <a:hlinkClick xmlns:r="http://schemas.openxmlformats.org/officeDocument/2006/relationships" r:id="rId3" tooltip="Start"/>
            <a:extLst>
              <a:ext uri="{FF2B5EF4-FFF2-40B4-BE49-F238E27FC236}">
                <a16:creationId xmlns:a16="http://schemas.microsoft.com/office/drawing/2014/main" id="{EDD2F8BB-333A-6CCF-A1F9-C8D696FC8CDA}"/>
              </a:ext>
            </a:extLst>
          </xdr:cNvPr>
          <xdr:cNvSpPr/>
        </xdr:nvSpPr>
        <xdr:spPr>
          <a:xfrm>
            <a:off x="952500" y="1164293"/>
            <a:ext cx="1069672" cy="549329"/>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Start</a:t>
            </a:r>
          </a:p>
        </xdr:txBody>
      </xdr:sp>
      <xdr:sp macro="" textlink="">
        <xdr:nvSpPr>
          <xdr:cNvPr id="16" name="Rechthoek: afgeronde hoeken 15">
            <a:hlinkClick xmlns:r="http://schemas.openxmlformats.org/officeDocument/2006/relationships" r:id="rId4" tooltip="De regeling uitgelegd"/>
            <a:extLst>
              <a:ext uri="{FF2B5EF4-FFF2-40B4-BE49-F238E27FC236}">
                <a16:creationId xmlns:a16="http://schemas.microsoft.com/office/drawing/2014/main" id="{E43E6A65-6EB5-17D5-F449-B62D55E53700}"/>
              </a:ext>
            </a:extLst>
          </xdr:cNvPr>
          <xdr:cNvSpPr/>
        </xdr:nvSpPr>
        <xdr:spPr>
          <a:xfrm>
            <a:off x="2061817" y="1179988"/>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uitgelegd</a:t>
            </a:r>
          </a:p>
        </xdr:txBody>
      </xdr:sp>
      <xdr:sp macro="" textlink="">
        <xdr:nvSpPr>
          <xdr:cNvPr id="17" name="Rechthoek: afgeronde hoeken 16">
            <a:hlinkClick xmlns:r="http://schemas.openxmlformats.org/officeDocument/2006/relationships" r:id="rId5" tooltip="Gevolgen van deelname"/>
            <a:extLst>
              <a:ext uri="{FF2B5EF4-FFF2-40B4-BE49-F238E27FC236}">
                <a16:creationId xmlns:a16="http://schemas.microsoft.com/office/drawing/2014/main" id="{B13C396A-42CE-7D70-E93D-541CF52D2FE4}"/>
              </a:ext>
            </a:extLst>
          </xdr:cNvPr>
          <xdr:cNvSpPr/>
        </xdr:nvSpPr>
        <xdr:spPr>
          <a:xfrm>
            <a:off x="3352006" y="1172634"/>
            <a:ext cx="1459622"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Gevolgen van deelname</a:t>
            </a:r>
          </a:p>
        </xdr:txBody>
      </xdr:sp>
      <xdr:sp macro="" textlink="">
        <xdr:nvSpPr>
          <xdr:cNvPr id="18" name="Rechthoek: afgeronde hoeken 17">
            <a:hlinkClick xmlns:r="http://schemas.openxmlformats.org/officeDocument/2006/relationships" r:id="rId6" tooltip="De regeling"/>
            <a:extLst>
              <a:ext uri="{FF2B5EF4-FFF2-40B4-BE49-F238E27FC236}">
                <a16:creationId xmlns:a16="http://schemas.microsoft.com/office/drawing/2014/main" id="{986D0787-0185-BAEF-A553-5BE25AB4E6E2}"/>
              </a:ext>
            </a:extLst>
          </xdr:cNvPr>
          <xdr:cNvSpPr/>
        </xdr:nvSpPr>
        <xdr:spPr>
          <a:xfrm>
            <a:off x="4861767"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De regeling </a:t>
            </a:r>
          </a:p>
        </xdr:txBody>
      </xdr:sp>
      <xdr:sp macro="" textlink="">
        <xdr:nvSpPr>
          <xdr:cNvPr id="19" name="Rechthoek: afgeronde hoeken 18">
            <a:hlinkClick xmlns:r="http://schemas.openxmlformats.org/officeDocument/2006/relationships" r:id="rId7" tooltip="Kan ik deelnemen?"/>
            <a:extLst>
              <a:ext uri="{FF2B5EF4-FFF2-40B4-BE49-F238E27FC236}">
                <a16:creationId xmlns:a16="http://schemas.microsoft.com/office/drawing/2014/main" id="{D77EFFAB-FC39-73F0-F5B8-CAC4617E6159}"/>
              </a:ext>
            </a:extLst>
          </xdr:cNvPr>
          <xdr:cNvSpPr/>
        </xdr:nvSpPr>
        <xdr:spPr>
          <a:xfrm>
            <a:off x="6166972" y="1174876"/>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Kan</a:t>
            </a:r>
            <a:r>
              <a:rPr lang="nl-NL" sz="1100" baseline="0"/>
              <a:t> ik deelnemen?</a:t>
            </a:r>
            <a:endParaRPr lang="nl-NL" sz="1100"/>
          </a:p>
        </xdr:txBody>
      </xdr:sp>
      <xdr:sp macro="" textlink="">
        <xdr:nvSpPr>
          <xdr:cNvPr id="20" name="Rechthoek: afgeronde hoeken 19">
            <a:hlinkClick xmlns:r="http://schemas.openxmlformats.org/officeDocument/2006/relationships" r:id="rId8" tooltip="Mijn gegevens"/>
            <a:extLst>
              <a:ext uri="{FF2B5EF4-FFF2-40B4-BE49-F238E27FC236}">
                <a16:creationId xmlns:a16="http://schemas.microsoft.com/office/drawing/2014/main" id="{B89009EA-D21C-021B-DA95-D7AD2037D53B}"/>
              </a:ext>
            </a:extLst>
          </xdr:cNvPr>
          <xdr:cNvSpPr/>
        </xdr:nvSpPr>
        <xdr:spPr>
          <a:xfrm>
            <a:off x="7466672" y="1179359"/>
            <a:ext cx="1256020"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Mijn gegevens</a:t>
            </a:r>
          </a:p>
        </xdr:txBody>
      </xdr:sp>
      <xdr:sp macro="" textlink="">
        <xdr:nvSpPr>
          <xdr:cNvPr id="21" name="Rechthoek: afgeronde hoeken 20">
            <a:hlinkClick xmlns:r="http://schemas.openxmlformats.org/officeDocument/2006/relationships" r:id="rId9" tooltip="Inzicht"/>
            <a:extLst>
              <a:ext uri="{FF2B5EF4-FFF2-40B4-BE49-F238E27FC236}">
                <a16:creationId xmlns:a16="http://schemas.microsoft.com/office/drawing/2014/main" id="{DC6E1F43-D29D-476D-2B4D-BFB953F44655}"/>
              </a:ext>
            </a:extLst>
          </xdr:cNvPr>
          <xdr:cNvSpPr/>
        </xdr:nvSpPr>
        <xdr:spPr>
          <a:xfrm>
            <a:off x="8773414" y="1175504"/>
            <a:ext cx="1281141" cy="5493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Inzicht</a:t>
            </a:r>
          </a:p>
        </xdr:txBody>
      </xdr:sp>
      <xdr:sp macro="" textlink="">
        <xdr:nvSpPr>
          <xdr:cNvPr id="22" name="Rechthoek: afgeronde hoeken 21">
            <a:hlinkClick xmlns:r="http://schemas.openxmlformats.org/officeDocument/2006/relationships" r:id="rId10" tooltip="Mijn loopbaanpad"/>
            <a:extLst>
              <a:ext uri="{FF2B5EF4-FFF2-40B4-BE49-F238E27FC236}">
                <a16:creationId xmlns:a16="http://schemas.microsoft.com/office/drawing/2014/main" id="{94E97F9C-D3BC-29B0-B103-339437AA6B1B}"/>
              </a:ext>
            </a:extLst>
          </xdr:cNvPr>
          <xdr:cNvSpPr/>
        </xdr:nvSpPr>
        <xdr:spPr>
          <a:xfrm>
            <a:off x="10108371" y="1172633"/>
            <a:ext cx="1256020" cy="550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chemeClr val="bg1"/>
                </a:solidFill>
              </a:rPr>
              <a:t>Mijn loopbaandpad</a:t>
            </a:r>
          </a:p>
        </xdr:txBody>
      </xdr:sp>
    </xdr:grpSp>
    <xdr:clientData/>
  </xdr:twoCellAnchor>
  <xdr:twoCellAnchor editAs="absolute">
    <xdr:from>
      <xdr:col>12</xdr:col>
      <xdr:colOff>9525</xdr:colOff>
      <xdr:row>1</xdr:row>
      <xdr:rowOff>152400</xdr:rowOff>
    </xdr:from>
    <xdr:to>
      <xdr:col>14</xdr:col>
      <xdr:colOff>5874</xdr:colOff>
      <xdr:row>4</xdr:row>
      <xdr:rowOff>135989</xdr:rowOff>
    </xdr:to>
    <xdr:sp macro="" textlink="">
      <xdr:nvSpPr>
        <xdr:cNvPr id="23" name="Rechthoek: afgeronde hoeken 22">
          <a:hlinkClick xmlns:r="http://schemas.openxmlformats.org/officeDocument/2006/relationships" r:id="rId11" tooltip="Nuttig links"/>
          <a:extLst>
            <a:ext uri="{FF2B5EF4-FFF2-40B4-BE49-F238E27FC236}">
              <a16:creationId xmlns:a16="http://schemas.microsoft.com/office/drawing/2014/main" id="{C2668C9C-17DB-467A-B601-9BDECD88F1E8}"/>
            </a:ext>
          </a:extLst>
        </xdr:cNvPr>
        <xdr:cNvSpPr/>
      </xdr:nvSpPr>
      <xdr:spPr>
        <a:xfrm>
          <a:off x="11106150" y="342900"/>
          <a:ext cx="1215549" cy="555089"/>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Nuttige</a:t>
          </a:r>
          <a:r>
            <a:rPr lang="nl-NL" sz="1100" baseline="0">
              <a:solidFill>
                <a:sysClr val="windowText" lastClr="000000"/>
              </a:solidFill>
            </a:rPr>
            <a:t> links</a:t>
          </a:r>
          <a:endParaRPr lang="nl-NL"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CompanyData/Consultancy/Projecten%20D&amp;O/StAZ/Rekentools%20generatiebeleid%20en%20zware%20beroepenregeling/rekentool%20generatiebeleid%20medewerker%20(actualisatie)/Werknemerstool%20Generatiebeleid%20StAZ_20220823.xlsx?F59BC852" TargetMode="External"/><Relationship Id="rId1" Type="http://schemas.openxmlformats.org/officeDocument/2006/relationships/externalLinkPath" Target="file:///\\F59BC852\Werknemerstool%20Generatiebeleid%20StAZ_202208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CompanyData/Consultancy/Projecten%20D&amp;O/StAZ/Rekentools%20generatiebeleid%20en%20zware%20beroepenregeling/rekentool%20generatiebeleid%20HR%20(actualisatie)/ontwikkeling%20tool/Ontwikkelversie%20Rekentool%20Generatiebeleid%20CAO%20Ziekenhuizen%202022%20-%20werkgevers%20concept%205.xlsm?8F408791" TargetMode="External"/><Relationship Id="rId1" Type="http://schemas.openxmlformats.org/officeDocument/2006/relationships/externalLinkPath" Target="file:///\\8F408791\Ontwikkelversie%20Rekentool%20Generatiebeleid%20CAO%20Ziekenhuizen%202022%20-%20werkgevers%20concept%205.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fwgbedrijf.sharepoint.com/sites/CompanyData/Consultancy/Projecten%20D&amp;O/StAZ/Rekentools%20generatiebeleid%20en%20zware%20beroepenregeling/rekentool%20Zware%20beroepenregeling%20HR/Rekentool%20Zware%20beroepenregeling%20Ziekenhuizen%202022%20Werkgevers_concept.xlsm" TargetMode="External"/><Relationship Id="rId2" Type="http://schemas.microsoft.com/office/2019/04/relationships/externalLinkLongPath" Target="/sites/CompanyData/Consultancy/Projecten%20D&amp;O/StAZ/Rekentools%20generatiebeleid%20en%20zware%20beroepenregeling/rekentool%20Zware%20beroepenregeling%20HR/Rekentool%20Zware%20beroepenregeling%20Ziekenhuizen%202022%20Werkgevers_concept.xlsm?B5ADEA22" TargetMode="External"/><Relationship Id="rId1" Type="http://schemas.openxmlformats.org/officeDocument/2006/relationships/externalLinkPath" Target="file:///\\B5ADEA22\Rekentool%20Zware%20beroepenregeling%20Ziekenhuizen%202022%20Werkgevers_concept.xlsm"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https://fwgbedrijf.sharepoint.com/sites/CompanyData/Consultancy/Projecten%20D&amp;O/StAZ/Rekentools%20generatiebeleid%20en%20zware%20beroepenregeling/rekentool%20Zware%20beroepenregeling%20medewerker/Rekentool%20Zware%20beroepenregeling%20Ziekenhuizen%202022%20werknemers_concept.xlsx" TargetMode="External"/><Relationship Id="rId2" Type="http://schemas.microsoft.com/office/2019/04/relationships/externalLinkLongPath" Target="/sites/CompanyData/Consultancy/Projecten%20D&amp;O/StAZ/Rekentools%20generatiebeleid%20en%20zware%20beroepenregeling/rekentool%20Zware%20beroepenregeling%20medewerker/Rekentool%20Zware%20beroepenregeling%20Ziekenhuizen%202022%20werknemers_concept.xlsx?CE2AA1E5" TargetMode="External"/><Relationship Id="rId1" Type="http://schemas.openxmlformats.org/officeDocument/2006/relationships/externalLinkPath" Target="file:///\\CE2AA1E5\Rekentool%20Zware%20beroepenregeling%20Ziekenhuizen%202022%20werknemers_conce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tart"/>
      <sheetName val="2. De regeling uitgelegd"/>
      <sheetName val="3. Gevolgen van deelname"/>
      <sheetName val="4. De regeling"/>
      <sheetName val="5. Kan ik deelnemen "/>
      <sheetName val="6. Mijn gegevens"/>
      <sheetName val="7. Inzicht"/>
      <sheetName val="8. Mijn loopbaanpad"/>
      <sheetName val="Klad"/>
      <sheetName val="Bruto-netto"/>
      <sheetName val="Rekenblad"/>
      <sheetName val="TESTPAGINA"/>
      <sheetName val="Basistabellen"/>
      <sheetName val="Grafiekgegevens"/>
    </sheetNames>
    <sheetDataSet>
      <sheetData sheetId="0" refreshError="1"/>
      <sheetData sheetId="1" refreshError="1"/>
      <sheetData sheetId="2" refreshError="1"/>
      <sheetData sheetId="3" refreshError="1"/>
      <sheetData sheetId="4" refreshError="1"/>
      <sheetData sheetId="5">
        <row r="39">
          <cell r="C39">
            <v>100</v>
          </cell>
        </row>
      </sheetData>
      <sheetData sheetId="6" refreshError="1"/>
      <sheetData sheetId="7" refreshError="1"/>
      <sheetData sheetId="8" refreshError="1"/>
      <sheetData sheetId="9">
        <row r="18">
          <cell r="C18">
            <v>34998</v>
          </cell>
        </row>
      </sheetData>
      <sheetData sheetId="10">
        <row r="9">
          <cell r="C9">
            <v>45017</v>
          </cell>
        </row>
        <row r="21">
          <cell r="C21">
            <v>87.5</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lgemeen"/>
      <sheetName val="2. Overzicht"/>
      <sheetName val="3.Varianten"/>
      <sheetName val="4. Kosten &amp; Opbrengsten"/>
      <sheetName val="5. Formatie"/>
      <sheetName val="6. Stamkaart"/>
      <sheetName val="7. Ziekteverzuim"/>
      <sheetName val="8. Beheer_Tabellen"/>
      <sheetName val="functies dubbel"/>
      <sheetName val="dt"/>
      <sheetName val="Beheer_Salaristabellen"/>
    </sheetNames>
    <sheetDataSet>
      <sheetData sheetId="0" refreshError="1"/>
      <sheetData sheetId="1" refreshError="1"/>
      <sheetData sheetId="2">
        <row r="20">
          <cell r="C20">
            <v>0.8</v>
          </cell>
        </row>
        <row r="22">
          <cell r="C22">
            <v>0.1</v>
          </cell>
        </row>
        <row r="25">
          <cell r="E25">
            <v>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Handleiding"/>
      <sheetName val="Stamkaart"/>
      <sheetName val="Zware beroepen"/>
      <sheetName val="Inzicht totaal"/>
      <sheetName val="Inzicht per functie"/>
      <sheetName val="Cao en tegemoetkoming"/>
      <sheetName val="Basiswaarden"/>
      <sheetName val="Unieke functies"/>
      <sheetName val="Kernfuncties Cao ZKH"/>
      <sheetName val="Klad"/>
      <sheetName val="Kaderregeling zware beroepen"/>
      <sheetName val="Kerfuncties Cao ZKH"/>
    </sheetNames>
    <sheetDataSet>
      <sheetData sheetId="0"/>
      <sheetData sheetId="1"/>
      <sheetData sheetId="2"/>
      <sheetData sheetId="3"/>
      <sheetData sheetId="4"/>
      <sheetData sheetId="5"/>
      <sheetData sheetId="6">
        <row r="4">
          <cell r="C4">
            <v>2022</v>
          </cell>
        </row>
        <row r="8">
          <cell r="C8">
            <v>46022</v>
          </cell>
        </row>
        <row r="11">
          <cell r="C11">
            <v>1847</v>
          </cell>
        </row>
        <row r="13">
          <cell r="C13">
            <v>0.5</v>
          </cell>
        </row>
        <row r="17">
          <cell r="C17">
            <v>8.3299999999999999E-2</v>
          </cell>
        </row>
        <row r="19">
          <cell r="C19">
            <v>8.3299999999999999E-2</v>
          </cell>
          <cell r="F19">
            <v>1878</v>
          </cell>
        </row>
        <row r="21">
          <cell r="C21">
            <v>0.25800000000000001</v>
          </cell>
          <cell r="F21">
            <v>156</v>
          </cell>
        </row>
        <row r="23">
          <cell r="C23">
            <v>13343</v>
          </cell>
        </row>
        <row r="25">
          <cell r="C25">
            <v>114866</v>
          </cell>
        </row>
        <row r="29">
          <cell r="C29">
            <v>0.5</v>
          </cell>
        </row>
        <row r="44">
          <cell r="D44">
            <v>0.16220000000000001</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 Start"/>
      <sheetName val="2. De regeling uitgelegd"/>
      <sheetName val="3. Gevolgen van deelname"/>
      <sheetName val="4. Kan ik deelnemen"/>
      <sheetName val="5. Inzicht"/>
      <sheetName val="6. Overzicht Zware beroepen"/>
      <sheetName val="7. Nuttige links"/>
      <sheetName val="Basistabellen"/>
      <sheetName val="Rekenblad"/>
      <sheetName val="Kladblok"/>
    </sheetNames>
    <sheetDataSet>
      <sheetData sheetId="0"/>
      <sheetData sheetId="1"/>
      <sheetData sheetId="2"/>
      <sheetData sheetId="3">
        <row r="10">
          <cell r="D10">
            <v>21186</v>
          </cell>
        </row>
        <row r="15">
          <cell r="D15" t="str">
            <v>nee</v>
          </cell>
          <cell r="H15" t="str">
            <v>ja</v>
          </cell>
        </row>
        <row r="21">
          <cell r="D21" t="str">
            <v>nee</v>
          </cell>
        </row>
        <row r="28">
          <cell r="D28" t="str">
            <v>nee</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D40C71-B5EF-44C3-97CC-879C09012E05}" name="Grafiekgegevens" displayName="Grafiekgegevens" ref="B3:D7">
  <autoFilter ref="B3:D7" xr:uid="{00000000-0009-0000-0100-000002000000}">
    <filterColumn colId="0" hiddenButton="1"/>
    <filterColumn colId="1" hiddenButton="1"/>
    <filterColumn colId="2" hiddenButton="1"/>
  </autoFilter>
  <tableColumns count="3">
    <tableColumn id="3" xr3:uid="{A2B4DF58-2D2C-4816-BB75-2D7270F850C5}" name="Datum" totalsRowLabel="Totaal" totalsRowDxfId="2" dataCellStyle="Datum"/>
    <tableColumn id="4" xr3:uid="{0AE0296E-1AA2-4CDA-A218-74ACCA818C33}" name="Mijlpaaltitel"/>
    <tableColumn id="1" xr3:uid="{8A58DADB-DE38-44A9-AEA8-AAD7CE5F34C7}" name="Beschrijving of activiteit" totalsRowFunction="count"/>
  </tableColumns>
  <tableStyleInfo name="Tabelstijl van infographic-tijdlijn" showFirstColumn="1" showLastColumn="0" showRowStripes="1" showColumnStripes="0"/>
  <extLst>
    <ext xmlns:x14="http://schemas.microsoft.com/office/spreadsheetml/2009/9/main" uri="{504A1905-F514-4f6f-8877-14C23A59335A}">
      <x14:table altTextSummary="Maak in deze tabel een infographic-tijdlijn met mijlpalen. Voer de datum, mijlpaaltitel en mijlpaalbeschrijving of -activiteit in. De infographic-tijdlijn wordt automatisch bijgewerk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4D1A06-55E2-485D-932B-5AA519740CA3}" name="Datums" displayName="Datums" ref="B12:B17" totalsRowShown="0" dataDxfId="1">
  <autoFilter ref="B12:B17" xr:uid="{00000000-0009-0000-0100-000001000000}"/>
  <tableColumns count="1">
    <tableColumn id="1" xr3:uid="{A08773F1-3B22-4314-AB2C-E810DB4BFF12}" name="Datum" dataDxfId="0"/>
  </tableColumns>
  <tableStyleInfo name="Tabelstijl van infographic-tijdlijn" showFirstColumn="0" showLastColumn="0" showRowStripes="1" showColumnStripes="0"/>
  <extLst>
    <ext xmlns:x14="http://schemas.microsoft.com/office/spreadsheetml/2009/9/main" uri="{504A1905-F514-4f6f-8877-14C23A59335A}">
      <x14:table altTextSummary="Deze tabel haalt de datums uit het werkblad Grafiekgegevens en wijzigt hun opmaak in Dag Maand voor plaatsing op de grafiek in de Infographic-roadmap."/>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1E7826-68D3-4921-9611-A2C3927892A2}" name="Jaren" displayName="Jaren" ref="D12:D15" totalsRowShown="0">
  <autoFilter ref="D12:D15" xr:uid="{00000000-0009-0000-0100-000003000000}"/>
  <tableColumns count="1">
    <tableColumn id="1" xr3:uid="{12352D05-28F0-4578-8A47-7F5418D347F1}" name="Jaar"/>
  </tableColumns>
  <tableStyleInfo name="Tabelstijl van infographic-tijdlijn" showFirstColumn="0" showLastColumn="0" showRowStripes="1" showColumnStripes="0"/>
  <extLst>
    <ext xmlns:x14="http://schemas.microsoft.com/office/spreadsheetml/2009/9/main" uri="{504A1905-F514-4f6f-8877-14C23A59335A}">
      <x14:table altTextSummary="Om de jaren in kaart te brengen naarmate de roadmap vordert, moet het jaar worden vastgelegd op basis van de datums. De eerste, middelste en laatste datums worden gebruikt om het jaar in kaart te brengen in de Infographic-roadmap."/>
    </ext>
  </extLst>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belastingdienst.nl/wps/wcm/connect/bldcontentnl/belastingdienst/prive/inkomstenbelasting/heffingskortingen_boxen_tarieven/heffingskortingen/arbeidskorting/tabel-arbeidskorting-2022"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2.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belastingdienst.nl/wps/wcm/connect/bldcontentnl/belastingdienst/prive/toeslagen/inloggen_op_mijn_toeslagen" TargetMode="External"/><Relationship Id="rId13" Type="http://schemas.openxmlformats.org/officeDocument/2006/relationships/hyperlink" Target="https://www.toekomstverkenner.nl/pfzw/home" TargetMode="External"/><Relationship Id="rId3" Type="http://schemas.openxmlformats.org/officeDocument/2006/relationships/hyperlink" Target="https://www.fnv.nl/cao-sector/zorg-welzijn" TargetMode="External"/><Relationship Id="rId7" Type="http://schemas.openxmlformats.org/officeDocument/2006/relationships/hyperlink" Target="https://www.belastingdienst.nl/wps/wcm/connect/nl/toeslagen/toeslagen" TargetMode="External"/><Relationship Id="rId12" Type="http://schemas.openxmlformats.org/officeDocument/2006/relationships/hyperlink" Target="https://cao-ziekenhuizen.nl/" TargetMode="External"/><Relationship Id="rId2" Type="http://schemas.openxmlformats.org/officeDocument/2006/relationships/hyperlink" Target="https://www.cnvconnectief.nl/zorg-en-welzijn/zorg/?_ga=2.165046521.776447035.1669889394-1964293746.1669889394&amp;_gl=1*trx5s3*_ga*MTk2NDI5Mzc0Ni4xNjY5ODg5Mzk0*_ga_Z0Z11M64VR*MTY2OTg4OTM5My4xLjEuMTY2OTg4OTQwNy4wLjAuMA.." TargetMode="External"/><Relationship Id="rId1" Type="http://schemas.openxmlformats.org/officeDocument/2006/relationships/hyperlink" Target="https://nvz-ziekenhuizen.nl/" TargetMode="External"/><Relationship Id="rId6" Type="http://schemas.openxmlformats.org/officeDocument/2006/relationships/hyperlink" Target="https://www.staz.nl/" TargetMode="External"/><Relationship Id="rId11" Type="http://schemas.openxmlformats.org/officeDocument/2006/relationships/hyperlink" Target="https://auth.pfzw.nl/" TargetMode="External"/><Relationship Id="rId5" Type="http://schemas.openxmlformats.org/officeDocument/2006/relationships/hyperlink" Target="https://www.nu91.nl/" TargetMode="External"/><Relationship Id="rId15" Type="http://schemas.openxmlformats.org/officeDocument/2006/relationships/drawing" Target="../drawings/drawing9.xml"/><Relationship Id="rId10" Type="http://schemas.openxmlformats.org/officeDocument/2006/relationships/hyperlink" Target="https://www.pfzw.nl/particulieren.html" TargetMode="External"/><Relationship Id="rId4" Type="http://schemas.openxmlformats.org/officeDocument/2006/relationships/hyperlink" Target="https://www.fbz.nl/" TargetMode="External"/><Relationship Id="rId9" Type="http://schemas.openxmlformats.org/officeDocument/2006/relationships/hyperlink" Target="https://www.mijnpensioenoverzicht.nl/" TargetMode="External"/><Relationship Id="rId14" Type="http://schemas.openxmlformats.org/officeDocument/2006/relationships/hyperlink" Target="https://www.staz.nl/generatiebele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57BB3-7882-4EB5-9E54-B7B9F4A7155F}">
  <sheetPr codeName="Blad2">
    <tabColor rgb="FF002060"/>
  </sheetPr>
  <dimension ref="U2:U9"/>
  <sheetViews>
    <sheetView showGridLines="0" showRowColHeaders="0" tabSelected="1" zoomScaleNormal="100" workbookViewId="0"/>
  </sheetViews>
  <sheetFormatPr defaultRowHeight="15" x14ac:dyDescent="0.25"/>
  <cols>
    <col min="1" max="1" width="10.7109375" customWidth="1"/>
    <col min="17" max="17" width="11" customWidth="1"/>
  </cols>
  <sheetData>
    <row r="2" spans="21:21" x14ac:dyDescent="0.25">
      <c r="U2" s="2" t="s">
        <v>0</v>
      </c>
    </row>
    <row r="9" spans="21:21" x14ac:dyDescent="0.25">
      <c r="U9" t="s">
        <v>282</v>
      </c>
    </row>
  </sheetData>
  <sheetProtection algorithmName="SHA-512" hashValue="qDNcfEQOhtzuylrGWmIkdJkXQ1rpY2Q9rj+nzlB2psQeL0i9PwnYfORdvlz9p+CO+nB+U1w6TGCHgc2emQSqVQ==" saltValue="gOGeiNFzzy04z8pStlbZS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E3D6-A666-43CC-A498-FB42A3B150E0}">
  <sheetPr codeName="Blad9"/>
  <dimension ref="B2:O95"/>
  <sheetViews>
    <sheetView showGridLines="0" topLeftCell="A66" zoomScale="85" zoomScaleNormal="85" workbookViewId="0">
      <selection activeCell="B5" sqref="B5"/>
    </sheetView>
  </sheetViews>
  <sheetFormatPr defaultRowHeight="15" x14ac:dyDescent="0.25"/>
  <cols>
    <col min="2" max="2" width="36" bestFit="1" customWidth="1"/>
    <col min="3" max="9" width="12.85546875" customWidth="1"/>
    <col min="10" max="10" width="32.5703125" bestFit="1" customWidth="1"/>
    <col min="11" max="11" width="13.7109375" customWidth="1"/>
    <col min="12" max="12" width="13" customWidth="1"/>
    <col min="13" max="13" width="33" customWidth="1"/>
  </cols>
  <sheetData>
    <row r="2" spans="2:13" ht="18.75" x14ac:dyDescent="0.3">
      <c r="B2" s="6" t="s">
        <v>177</v>
      </c>
    </row>
    <row r="5" spans="2:13" ht="15.75" thickBot="1" x14ac:dyDescent="0.3">
      <c r="B5" s="15" t="s">
        <v>18</v>
      </c>
      <c r="C5" s="15"/>
      <c r="D5" s="15"/>
      <c r="E5" s="15"/>
      <c r="F5" s="15"/>
      <c r="G5" s="15"/>
      <c r="H5" s="15"/>
      <c r="I5" s="15"/>
      <c r="J5" s="15"/>
      <c r="K5" s="15"/>
      <c r="L5" s="15"/>
      <c r="M5" s="15"/>
    </row>
    <row r="6" spans="2:13" x14ac:dyDescent="0.25">
      <c r="C6" s="17" t="s">
        <v>11</v>
      </c>
      <c r="D6" s="18" t="s">
        <v>19</v>
      </c>
    </row>
    <row r="7" spans="2:13" x14ac:dyDescent="0.25">
      <c r="B7" t="s">
        <v>18</v>
      </c>
      <c r="C7" s="13">
        <f>'5. Kan ik deelnemen '!C29/36</f>
        <v>0</v>
      </c>
      <c r="D7" s="13">
        <f>C7*'4. De regeling'!C25</f>
        <v>0</v>
      </c>
    </row>
    <row r="8" spans="2:13" x14ac:dyDescent="0.25">
      <c r="C8" s="13"/>
      <c r="D8" s="13"/>
    </row>
    <row r="9" spans="2:13" x14ac:dyDescent="0.25">
      <c r="C9" s="13"/>
      <c r="D9" s="13"/>
    </row>
    <row r="11" spans="2:13" ht="15.75" thickBot="1" x14ac:dyDescent="0.3">
      <c r="B11" s="15" t="s">
        <v>20</v>
      </c>
      <c r="C11" s="15"/>
      <c r="D11" s="15"/>
      <c r="E11" s="15"/>
      <c r="F11" s="15"/>
      <c r="G11" s="15"/>
      <c r="H11" s="15"/>
      <c r="I11" s="15"/>
      <c r="J11" s="15"/>
      <c r="K11" s="15"/>
      <c r="L11" s="15"/>
      <c r="M11" s="15"/>
    </row>
    <row r="12" spans="2:13" x14ac:dyDescent="0.25">
      <c r="B12" t="s">
        <v>20</v>
      </c>
      <c r="C12" s="4">
        <f>'6. Mijn gegevens'!C21</f>
        <v>0</v>
      </c>
    </row>
    <row r="13" spans="2:13" x14ac:dyDescent="0.25">
      <c r="B13" t="s">
        <v>21</v>
      </c>
      <c r="C13" s="3">
        <v>8.3299999999999999E-2</v>
      </c>
      <c r="D13" t="s">
        <v>22</v>
      </c>
    </row>
    <row r="14" spans="2:13" x14ac:dyDescent="0.25">
      <c r="B14" t="s">
        <v>23</v>
      </c>
      <c r="C14" s="3">
        <v>8.3299999999999999E-2</v>
      </c>
      <c r="D14" t="s">
        <v>24</v>
      </c>
    </row>
    <row r="15" spans="2:13" x14ac:dyDescent="0.25">
      <c r="C15" s="3"/>
    </row>
    <row r="16" spans="2:13" x14ac:dyDescent="0.25">
      <c r="C16" s="119" t="s">
        <v>95</v>
      </c>
      <c r="D16" s="120"/>
      <c r="F16" s="117" t="s">
        <v>96</v>
      </c>
      <c r="G16" s="118"/>
      <c r="I16" s="3"/>
      <c r="J16" s="18" t="s">
        <v>218</v>
      </c>
      <c r="K16" s="3"/>
    </row>
    <row r="17" spans="2:13" x14ac:dyDescent="0.25">
      <c r="C17" s="17" t="s">
        <v>11</v>
      </c>
      <c r="D17" s="18" t="s">
        <v>19</v>
      </c>
      <c r="E17" s="18"/>
      <c r="F17" s="17" t="s">
        <v>11</v>
      </c>
      <c r="G17" s="18" t="s">
        <v>19</v>
      </c>
      <c r="I17" s="18"/>
      <c r="J17" s="3"/>
      <c r="K17" s="63" t="s">
        <v>179</v>
      </c>
      <c r="L17" s="28" t="s">
        <v>26</v>
      </c>
    </row>
    <row r="18" spans="2:13" x14ac:dyDescent="0.25">
      <c r="B18" t="s">
        <v>87</v>
      </c>
      <c r="C18" s="4">
        <f>(C12*12)+(C12*12*C13)+(C12*12*C14)</f>
        <v>0</v>
      </c>
      <c r="D18" s="4">
        <f>C12*12*'4. De regeling'!$C$25*(1+C13)+12*C12*C14</f>
        <v>0</v>
      </c>
      <c r="E18" s="4"/>
      <c r="F18" s="4">
        <f>C12</f>
        <v>0</v>
      </c>
      <c r="G18" s="4">
        <f>C12*'4. De regeling'!$C$25</f>
        <v>0</v>
      </c>
      <c r="I18" s="4"/>
      <c r="J18" t="s">
        <v>27</v>
      </c>
      <c r="K18" s="4">
        <v>69398</v>
      </c>
      <c r="L18" s="3">
        <v>0.37069999999999997</v>
      </c>
    </row>
    <row r="19" spans="2:13" x14ac:dyDescent="0.25">
      <c r="C19" s="30"/>
      <c r="D19" s="3"/>
      <c r="E19" s="3"/>
      <c r="F19" s="3"/>
      <c r="G19" s="3"/>
      <c r="I19" s="3"/>
      <c r="J19" t="s">
        <v>28</v>
      </c>
      <c r="K19" s="4">
        <v>69398</v>
      </c>
      <c r="L19" s="3">
        <v>0.495</v>
      </c>
    </row>
    <row r="20" spans="2:13" x14ac:dyDescent="0.25">
      <c r="B20" t="s">
        <v>25</v>
      </c>
      <c r="C20" s="13">
        <f>IF(C18&gt;=K18,L19,L18)</f>
        <v>0.37069999999999997</v>
      </c>
      <c r="D20" s="3">
        <f>IF(D18&gt;=K18,L19,L18)</f>
        <v>0.37069999999999997</v>
      </c>
      <c r="E20" s="3"/>
      <c r="F20" s="3">
        <f>C20</f>
        <v>0.37069999999999997</v>
      </c>
      <c r="G20" s="3">
        <f>D20</f>
        <v>0.37069999999999997</v>
      </c>
      <c r="I20" s="3"/>
    </row>
    <row r="21" spans="2:13" x14ac:dyDescent="0.25">
      <c r="D21" s="3"/>
      <c r="E21" s="3"/>
      <c r="F21" s="3"/>
      <c r="G21" s="3"/>
      <c r="H21" s="3"/>
      <c r="I21" s="3"/>
    </row>
    <row r="22" spans="2:13" x14ac:dyDescent="0.25">
      <c r="D22" s="3"/>
      <c r="E22" s="3"/>
      <c r="F22" s="3"/>
      <c r="G22" s="3"/>
      <c r="H22" s="3"/>
      <c r="I22" s="3"/>
    </row>
    <row r="23" spans="2:13" x14ac:dyDescent="0.25">
      <c r="D23" s="3"/>
      <c r="E23" s="3"/>
      <c r="F23" s="3"/>
      <c r="G23" s="3"/>
      <c r="H23" s="3"/>
      <c r="I23" s="3"/>
      <c r="K23" s="4"/>
      <c r="L23" s="3"/>
    </row>
    <row r="24" spans="2:13" ht="15.75" thickBot="1" x14ac:dyDescent="0.3">
      <c r="B24" s="15" t="s">
        <v>29</v>
      </c>
      <c r="C24" s="15"/>
      <c r="D24" s="15"/>
      <c r="E24" s="15"/>
      <c r="F24" s="15"/>
      <c r="G24" s="15"/>
      <c r="H24" s="15"/>
      <c r="I24" s="15"/>
      <c r="J24" s="15"/>
      <c r="K24" s="15"/>
      <c r="L24" s="15"/>
      <c r="M24" s="15"/>
    </row>
    <row r="27" spans="2:13" x14ac:dyDescent="0.25">
      <c r="C27" s="119" t="s">
        <v>95</v>
      </c>
      <c r="D27" s="120"/>
      <c r="F27" s="117" t="s">
        <v>201</v>
      </c>
      <c r="G27" s="118"/>
      <c r="J27" s="17" t="s">
        <v>30</v>
      </c>
    </row>
    <row r="28" spans="2:13" x14ac:dyDescent="0.25">
      <c r="C28" s="17" t="s">
        <v>11</v>
      </c>
      <c r="D28" s="18" t="s">
        <v>19</v>
      </c>
      <c r="E28" s="18"/>
      <c r="F28" s="17" t="s">
        <v>11</v>
      </c>
      <c r="G28" s="18" t="s">
        <v>19</v>
      </c>
      <c r="H28" s="18"/>
      <c r="I28" s="18"/>
      <c r="J28" t="s">
        <v>31</v>
      </c>
      <c r="K28" s="4">
        <v>13343</v>
      </c>
    </row>
    <row r="29" spans="2:13" x14ac:dyDescent="0.25">
      <c r="B29" t="s">
        <v>36</v>
      </c>
      <c r="C29" s="14">
        <f>IF(C18&gt;$K$30,$K$30,C18)</f>
        <v>0</v>
      </c>
      <c r="D29" s="14">
        <f>IF(IF($K$34="ja",C18,D18)&gt;$K$30,$K$30,IF($K$34="ja",C18,D18))</f>
        <v>0</v>
      </c>
      <c r="F29" s="14">
        <f>C29/12</f>
        <v>0</v>
      </c>
      <c r="G29" s="14">
        <f>D29/12</f>
        <v>0</v>
      </c>
      <c r="J29" t="s">
        <v>32</v>
      </c>
      <c r="K29" s="4">
        <v>22356</v>
      </c>
    </row>
    <row r="30" spans="2:13" x14ac:dyDescent="0.25">
      <c r="B30" t="s">
        <v>37</v>
      </c>
      <c r="C30" s="14">
        <f>IFERROR(C29/C7,0)</f>
        <v>0</v>
      </c>
      <c r="D30" s="14">
        <f>IFERROR(IF('4. De regeling'!$C$27="ja",C30,'Bruto-netto'!D29/C7),0)</f>
        <v>0</v>
      </c>
      <c r="F30" s="30">
        <f>C30/12-$K$28/12</f>
        <v>-1111.9166666666667</v>
      </c>
      <c r="G30" s="30">
        <f>D30/12-$K$28/12</f>
        <v>-1111.9166666666667</v>
      </c>
      <c r="J30" t="s">
        <v>34</v>
      </c>
      <c r="K30" s="4">
        <v>114886</v>
      </c>
      <c r="L30" s="3"/>
    </row>
    <row r="31" spans="2:13" x14ac:dyDescent="0.25">
      <c r="B31" t="s">
        <v>38</v>
      </c>
      <c r="C31" s="14">
        <f>(C30-$K28)*$C$7*$K31</f>
        <v>0</v>
      </c>
      <c r="D31" s="14">
        <f>(D30-$K28)*$K31*$D$7</f>
        <v>0</v>
      </c>
      <c r="F31" s="30">
        <f>C31/12</f>
        <v>0</v>
      </c>
      <c r="G31" s="30">
        <f>D31/12</f>
        <v>0</v>
      </c>
      <c r="H31" s="30"/>
      <c r="J31" t="s">
        <v>221</v>
      </c>
      <c r="K31" s="3">
        <v>0.25800000000000001</v>
      </c>
    </row>
    <row r="32" spans="2:13" x14ac:dyDescent="0.25">
      <c r="C32" s="14"/>
      <c r="D32" s="14"/>
      <c r="F32" s="14"/>
      <c r="G32" s="14"/>
      <c r="J32" t="s">
        <v>220</v>
      </c>
      <c r="K32" s="3">
        <v>5.0000000000000001E-3</v>
      </c>
      <c r="L32" s="16" t="s">
        <v>33</v>
      </c>
    </row>
    <row r="33" spans="2:12" x14ac:dyDescent="0.25">
      <c r="B33" t="s">
        <v>39</v>
      </c>
      <c r="C33" s="94" t="s">
        <v>40</v>
      </c>
      <c r="D33" s="94" t="s">
        <v>40</v>
      </c>
      <c r="F33" s="94" t="s">
        <v>40</v>
      </c>
      <c r="G33" s="94" t="s">
        <v>40</v>
      </c>
      <c r="J33" t="s">
        <v>35</v>
      </c>
      <c r="K33" s="3">
        <v>0.5</v>
      </c>
    </row>
    <row r="34" spans="2:12" x14ac:dyDescent="0.25">
      <c r="B34" t="s">
        <v>41</v>
      </c>
      <c r="C34" s="94" t="s">
        <v>40</v>
      </c>
      <c r="D34" s="14">
        <f>C31*(1-'4. De regeling'!$C$25)</f>
        <v>0</v>
      </c>
      <c r="F34" s="94" t="s">
        <v>40</v>
      </c>
      <c r="G34" s="14">
        <f>D34/12</f>
        <v>0</v>
      </c>
      <c r="J34" t="s">
        <v>13</v>
      </c>
      <c r="K34" s="19">
        <f>'4. De regeling'!C27</f>
        <v>0</v>
      </c>
      <c r="L34" s="3"/>
    </row>
    <row r="35" spans="2:12" x14ac:dyDescent="0.25">
      <c r="C35" s="14"/>
      <c r="D35" s="14"/>
      <c r="K35" s="19"/>
      <c r="L35" s="3"/>
    </row>
    <row r="36" spans="2:12" x14ac:dyDescent="0.25">
      <c r="B36" t="s">
        <v>42</v>
      </c>
      <c r="C36" s="30">
        <f>(C29-K29)*K32</f>
        <v>-111.78</v>
      </c>
      <c r="D36" s="30">
        <f>(D29-K29)*K32*K33</f>
        <v>-55.89</v>
      </c>
      <c r="F36" s="93">
        <f>C36/12</f>
        <v>-9.3149999999999995</v>
      </c>
      <c r="G36" s="93">
        <f>D36/12</f>
        <v>-4.6574999999999998</v>
      </c>
      <c r="H36" s="30"/>
      <c r="J36" s="17" t="s">
        <v>223</v>
      </c>
      <c r="K36" s="19"/>
      <c r="L36" s="3"/>
    </row>
    <row r="37" spans="2:12" x14ac:dyDescent="0.25">
      <c r="B37" t="s">
        <v>43</v>
      </c>
      <c r="C37" s="30">
        <f>C31+C36</f>
        <v>-111.78</v>
      </c>
      <c r="D37" s="30">
        <f>D31+D36</f>
        <v>-55.89</v>
      </c>
      <c r="F37" s="30">
        <f>F31+F36</f>
        <v>-9.3149999999999995</v>
      </c>
      <c r="G37" s="30">
        <f>G31+G36</f>
        <v>-4.6574999999999998</v>
      </c>
      <c r="J37" t="s">
        <v>222</v>
      </c>
      <c r="K37" s="4"/>
      <c r="L37" s="3"/>
    </row>
    <row r="38" spans="2:12" x14ac:dyDescent="0.25">
      <c r="C38" s="30"/>
      <c r="D38" s="30"/>
      <c r="F38" s="14"/>
      <c r="G38" s="14"/>
      <c r="J38" t="s">
        <v>224</v>
      </c>
      <c r="K38" s="4"/>
      <c r="L38" s="3"/>
    </row>
    <row r="39" spans="2:12" x14ac:dyDescent="0.25">
      <c r="B39" t="s">
        <v>238</v>
      </c>
      <c r="C39" s="94" t="s">
        <v>40</v>
      </c>
      <c r="D39" s="94" t="s">
        <v>40</v>
      </c>
      <c r="F39" s="94" t="s">
        <v>40</v>
      </c>
      <c r="G39" s="94" t="s">
        <v>40</v>
      </c>
      <c r="K39" s="4"/>
      <c r="L39" s="3"/>
    </row>
    <row r="40" spans="2:12" x14ac:dyDescent="0.25">
      <c r="B40" t="s">
        <v>237</v>
      </c>
      <c r="C40" s="94" t="s">
        <v>40</v>
      </c>
      <c r="D40" s="30">
        <f>C36*(1-'4. De regeling'!$C$25)</f>
        <v>-111.78</v>
      </c>
      <c r="F40" s="94" t="s">
        <v>40</v>
      </c>
      <c r="G40" s="30">
        <f>D36*(1-'4. De regeling'!$C$25)</f>
        <v>-55.89</v>
      </c>
      <c r="J40" t="s">
        <v>243</v>
      </c>
      <c r="K40" s="4"/>
      <c r="L40" s="3"/>
    </row>
    <row r="41" spans="2:12" x14ac:dyDescent="0.25">
      <c r="C41" s="30"/>
      <c r="D41" s="30"/>
      <c r="F41" s="14"/>
      <c r="G41" s="14"/>
      <c r="K41" s="4"/>
      <c r="L41" s="3"/>
    </row>
    <row r="42" spans="2:12" x14ac:dyDescent="0.25">
      <c r="B42" s="95" t="s">
        <v>242</v>
      </c>
      <c r="C42" s="30"/>
      <c r="D42" s="30"/>
      <c r="F42" s="14"/>
      <c r="G42" s="14"/>
      <c r="K42" s="4"/>
      <c r="L42" s="3"/>
    </row>
    <row r="43" spans="2:12" x14ac:dyDescent="0.25">
      <c r="B43" t="s">
        <v>219</v>
      </c>
      <c r="C43" s="30">
        <f>C31*$K$33</f>
        <v>0</v>
      </c>
      <c r="D43" s="30">
        <f>D31*$K$33</f>
        <v>0</v>
      </c>
      <c r="F43" s="73">
        <f>F31*$K$33</f>
        <v>0</v>
      </c>
      <c r="G43" s="73">
        <f>G31*$K$33</f>
        <v>0</v>
      </c>
      <c r="H43" s="30"/>
      <c r="I43" s="30"/>
      <c r="K43" s="4"/>
      <c r="L43" s="3"/>
    </row>
    <row r="44" spans="2:12" x14ac:dyDescent="0.25">
      <c r="B44" t="s">
        <v>39</v>
      </c>
      <c r="C44" s="94" t="s">
        <v>40</v>
      </c>
      <c r="D44" s="94" t="s">
        <v>40</v>
      </c>
      <c r="F44" s="94" t="s">
        <v>40</v>
      </c>
      <c r="G44" s="94" t="s">
        <v>40</v>
      </c>
      <c r="H44" s="30"/>
      <c r="I44" s="30"/>
      <c r="K44" s="4"/>
      <c r="L44" s="3"/>
    </row>
    <row r="45" spans="2:12" x14ac:dyDescent="0.25">
      <c r="B45" t="s">
        <v>241</v>
      </c>
      <c r="C45" s="94" t="s">
        <v>40</v>
      </c>
      <c r="D45" s="30">
        <f>D34*$K$33</f>
        <v>0</v>
      </c>
      <c r="F45" s="73"/>
      <c r="G45" s="73"/>
      <c r="H45" s="30"/>
      <c r="I45" s="30"/>
      <c r="K45" s="4"/>
      <c r="L45" s="3"/>
    </row>
    <row r="46" spans="2:12" x14ac:dyDescent="0.25">
      <c r="B46" t="s">
        <v>42</v>
      </c>
      <c r="C46" s="30">
        <f>C36*$K$33</f>
        <v>-55.89</v>
      </c>
      <c r="D46" s="30">
        <f>D36*$K$33</f>
        <v>-27.945</v>
      </c>
      <c r="F46" s="73">
        <f>F36*$K$33</f>
        <v>-4.6574999999999998</v>
      </c>
      <c r="G46" s="73">
        <f>G36*$K$33</f>
        <v>-2.3287499999999999</v>
      </c>
      <c r="H46" s="30"/>
      <c r="I46" s="30"/>
      <c r="K46" s="4"/>
      <c r="L46" s="3"/>
    </row>
    <row r="47" spans="2:12" x14ac:dyDescent="0.25">
      <c r="B47" t="s">
        <v>238</v>
      </c>
      <c r="C47" s="94" t="s">
        <v>40</v>
      </c>
      <c r="D47" s="94" t="s">
        <v>40</v>
      </c>
      <c r="F47" s="94" t="s">
        <v>40</v>
      </c>
      <c r="G47" s="94" t="s">
        <v>40</v>
      </c>
      <c r="H47" s="30"/>
      <c r="I47" s="30"/>
      <c r="K47" s="4"/>
      <c r="L47" s="3"/>
    </row>
    <row r="48" spans="2:12" x14ac:dyDescent="0.25">
      <c r="B48" s="98" t="s">
        <v>240</v>
      </c>
      <c r="C48" s="99" t="s">
        <v>40</v>
      </c>
      <c r="D48" s="100">
        <f>D40*$K$33</f>
        <v>-55.89</v>
      </c>
      <c r="E48" s="98"/>
      <c r="F48" s="101"/>
      <c r="G48" s="101"/>
      <c r="H48" s="30"/>
      <c r="I48" s="30"/>
      <c r="K48" s="4"/>
      <c r="L48" s="3"/>
    </row>
    <row r="49" spans="2:13" x14ac:dyDescent="0.25">
      <c r="B49" s="17" t="s">
        <v>235</v>
      </c>
      <c r="C49" s="71">
        <f>C37*$K$33</f>
        <v>-55.89</v>
      </c>
      <c r="D49" s="71">
        <f>SUM(D43:D48)</f>
        <v>-83.835000000000008</v>
      </c>
      <c r="E49" s="17"/>
      <c r="F49" s="97">
        <f>F46+F43</f>
        <v>-4.6574999999999998</v>
      </c>
      <c r="G49" s="97">
        <f>G46+G43</f>
        <v>-2.3287499999999999</v>
      </c>
      <c r="H49" s="30"/>
      <c r="I49" s="30"/>
      <c r="K49" s="4"/>
      <c r="L49" s="3"/>
    </row>
    <row r="50" spans="2:13" x14ac:dyDescent="0.25">
      <c r="C50" s="30"/>
      <c r="D50" s="30"/>
      <c r="F50" s="73"/>
      <c r="G50" s="73"/>
      <c r="H50" s="30"/>
      <c r="I50" s="30"/>
      <c r="K50" s="4"/>
      <c r="L50" s="3"/>
    </row>
    <row r="51" spans="2:13" x14ac:dyDescent="0.25">
      <c r="B51" s="95" t="s">
        <v>239</v>
      </c>
      <c r="C51" s="30"/>
      <c r="D51" s="30"/>
      <c r="F51" s="73"/>
      <c r="G51" s="73"/>
      <c r="H51" s="30"/>
      <c r="I51" s="30"/>
      <c r="K51" s="4"/>
      <c r="L51" s="3"/>
    </row>
    <row r="52" spans="2:13" x14ac:dyDescent="0.25">
      <c r="B52" t="s">
        <v>219</v>
      </c>
      <c r="C52" s="30">
        <f>C31*(1-K33)</f>
        <v>0</v>
      </c>
      <c r="D52" s="30">
        <f>D31*(1-K33)</f>
        <v>0</v>
      </c>
      <c r="F52" s="72">
        <f>F31*(1-$K$33)</f>
        <v>0</v>
      </c>
      <c r="G52" s="72">
        <f>G31*(1-$K$33)</f>
        <v>0</v>
      </c>
      <c r="K52" s="4"/>
      <c r="L52" s="3"/>
    </row>
    <row r="53" spans="2:13" x14ac:dyDescent="0.25">
      <c r="B53" t="s">
        <v>39</v>
      </c>
      <c r="C53" s="94" t="s">
        <v>40</v>
      </c>
      <c r="D53" s="94" t="s">
        <v>40</v>
      </c>
      <c r="F53" s="94" t="s">
        <v>40</v>
      </c>
      <c r="G53" s="94" t="s">
        <v>40</v>
      </c>
      <c r="K53" s="4"/>
      <c r="L53" s="3"/>
    </row>
    <row r="54" spans="2:13" x14ac:dyDescent="0.25">
      <c r="B54" t="s">
        <v>241</v>
      </c>
      <c r="C54" s="94" t="s">
        <v>40</v>
      </c>
      <c r="D54" s="30">
        <f>D34*K33</f>
        <v>0</v>
      </c>
      <c r="F54" s="72"/>
      <c r="G54" s="72"/>
      <c r="K54" s="4"/>
      <c r="L54" s="3"/>
    </row>
    <row r="55" spans="2:13" x14ac:dyDescent="0.25">
      <c r="B55" t="s">
        <v>42</v>
      </c>
      <c r="C55" s="30">
        <f>C36*(1-K33)</f>
        <v>-55.89</v>
      </c>
      <c r="D55" s="30">
        <f>D36*(1-K33)</f>
        <v>-27.945</v>
      </c>
      <c r="F55" s="72">
        <f>F36*(1-$K$33)</f>
        <v>-4.6574999999999998</v>
      </c>
      <c r="G55" s="72">
        <f>G36*(1-$K$33)</f>
        <v>-2.3287499999999999</v>
      </c>
      <c r="K55" s="4"/>
      <c r="L55" s="3"/>
    </row>
    <row r="56" spans="2:13" x14ac:dyDescent="0.25">
      <c r="B56" t="s">
        <v>238</v>
      </c>
      <c r="C56" s="94" t="s">
        <v>40</v>
      </c>
      <c r="D56" s="94" t="s">
        <v>40</v>
      </c>
      <c r="F56" s="94" t="s">
        <v>40</v>
      </c>
      <c r="G56" s="94" t="s">
        <v>40</v>
      </c>
      <c r="K56" s="4"/>
      <c r="L56" s="3"/>
    </row>
    <row r="57" spans="2:13" x14ac:dyDescent="0.25">
      <c r="B57" s="98" t="s">
        <v>240</v>
      </c>
      <c r="C57" s="99" t="s">
        <v>40</v>
      </c>
      <c r="D57" s="100">
        <f>D40*$K$33</f>
        <v>-55.89</v>
      </c>
      <c r="E57" s="98"/>
      <c r="F57" s="101"/>
      <c r="G57" s="101"/>
      <c r="K57" s="4"/>
      <c r="L57" s="3"/>
    </row>
    <row r="58" spans="2:13" x14ac:dyDescent="0.25">
      <c r="B58" s="17" t="s">
        <v>236</v>
      </c>
      <c r="C58" s="71">
        <f>C37*$K$33</f>
        <v>-55.89</v>
      </c>
      <c r="D58" s="71">
        <f>SUM(D52:D57)</f>
        <v>-83.835000000000008</v>
      </c>
      <c r="E58" s="17"/>
      <c r="F58" s="96">
        <f>F55+F52</f>
        <v>-4.6574999999999998</v>
      </c>
      <c r="G58" s="96">
        <f>G55+G52</f>
        <v>-2.3287499999999999</v>
      </c>
      <c r="I58" s="30"/>
      <c r="J58" s="30"/>
      <c r="K58" s="4"/>
      <c r="L58" s="3"/>
    </row>
    <row r="59" spans="2:13" x14ac:dyDescent="0.25">
      <c r="C59" s="103" t="s">
        <v>244</v>
      </c>
      <c r="D59" s="102">
        <f>$D$37*$K$33</f>
        <v>-27.945</v>
      </c>
      <c r="F59" t="b">
        <f>+F58*12=C58</f>
        <v>1</v>
      </c>
      <c r="I59" s="30"/>
      <c r="J59" s="30"/>
    </row>
    <row r="60" spans="2:13" ht="15.75" thickBot="1" x14ac:dyDescent="0.3">
      <c r="B60" s="15" t="s">
        <v>44</v>
      </c>
      <c r="C60" s="15"/>
      <c r="D60" s="15"/>
      <c r="E60" s="15"/>
      <c r="F60" s="15"/>
      <c r="G60" s="15"/>
      <c r="H60" s="15"/>
      <c r="I60" s="15"/>
      <c r="J60" s="15"/>
      <c r="K60" s="15"/>
      <c r="L60" s="15"/>
      <c r="M60" s="15"/>
    </row>
    <row r="63" spans="2:13" x14ac:dyDescent="0.25">
      <c r="C63" s="119" t="s">
        <v>230</v>
      </c>
      <c r="D63" s="120"/>
      <c r="F63" s="117" t="s">
        <v>201</v>
      </c>
      <c r="G63" s="118"/>
      <c r="J63" s="17" t="s">
        <v>30</v>
      </c>
    </row>
    <row r="64" spans="2:13" x14ac:dyDescent="0.25">
      <c r="C64" s="17" t="s">
        <v>11</v>
      </c>
      <c r="D64" s="18" t="s">
        <v>19</v>
      </c>
      <c r="F64" s="18" t="s">
        <v>11</v>
      </c>
      <c r="G64" s="18" t="s">
        <v>19</v>
      </c>
    </row>
    <row r="65" spans="2:15" x14ac:dyDescent="0.25">
      <c r="B65" t="s">
        <v>229</v>
      </c>
      <c r="C65" s="14">
        <f>F18*12</f>
        <v>0</v>
      </c>
      <c r="D65" s="14">
        <f>G18*12</f>
        <v>0</v>
      </c>
      <c r="F65" s="14">
        <f>F18</f>
        <v>0</v>
      </c>
      <c r="G65" s="14">
        <f>G18</f>
        <v>0</v>
      </c>
    </row>
    <row r="66" spans="2:15" x14ac:dyDescent="0.25">
      <c r="B66" t="s">
        <v>51</v>
      </c>
      <c r="J66" t="s">
        <v>45</v>
      </c>
    </row>
    <row r="67" spans="2:15" x14ac:dyDescent="0.25">
      <c r="B67" t="s">
        <v>52</v>
      </c>
      <c r="C67">
        <f>IF(C85&lt;=$K$67,$L$67,0)</f>
        <v>2888</v>
      </c>
      <c r="D67">
        <f>IF(D18&lt;=$K$67,$L$67,0)</f>
        <v>2888</v>
      </c>
      <c r="F67" s="91">
        <f>IF(I85*12&lt;=$K$67,$L$67,0)/12</f>
        <v>240.66666666666666</v>
      </c>
      <c r="G67" s="91">
        <f>IF(J85*12&lt;=$K$67,$L$67,0)/12</f>
        <v>240.66666666666666</v>
      </c>
      <c r="J67" s="4" t="s">
        <v>46</v>
      </c>
      <c r="K67" s="14">
        <v>21317</v>
      </c>
      <c r="L67" s="75">
        <v>2888</v>
      </c>
      <c r="N67" s="38"/>
    </row>
    <row r="68" spans="2:15" x14ac:dyDescent="0.25">
      <c r="B68" t="s">
        <v>53</v>
      </c>
      <c r="C68" s="14">
        <f>IF(AND(C85&gt;$K$67,C85&lt;=$K$68),$L$67-6.007%*(C85-$K$67),0)</f>
        <v>0</v>
      </c>
      <c r="D68" s="14">
        <f>IF(AND(D18&gt;$K$67,D18&lt;=$K$68),$L$67-(6.007%*(D18-$K$67)),0)</f>
        <v>0</v>
      </c>
      <c r="E68" s="14"/>
      <c r="F68" s="91">
        <f>IF(AND(F85&gt;$K$67,F85&lt;=$K$68),$L$67-(6.007%*(F85-$K$67)),0)/12</f>
        <v>0</v>
      </c>
      <c r="G68" s="91">
        <f>IF(AND(G85&gt;$K$67,G85&lt;=$K$68),$L$67-(6.007%*(G85-$K$67)),0)/12</f>
        <v>0</v>
      </c>
      <c r="H68" s="92"/>
      <c r="J68" t="s">
        <v>47</v>
      </c>
      <c r="K68" s="14">
        <v>69398</v>
      </c>
      <c r="L68" s="76" t="s">
        <v>48</v>
      </c>
      <c r="N68" s="31"/>
      <c r="O68" s="70"/>
    </row>
    <row r="69" spans="2:15" x14ac:dyDescent="0.25">
      <c r="B69" t="s">
        <v>54</v>
      </c>
      <c r="C69">
        <v>0</v>
      </c>
      <c r="D69">
        <v>0</v>
      </c>
      <c r="F69" s="91">
        <v>0</v>
      </c>
      <c r="G69" s="91">
        <v>1</v>
      </c>
      <c r="H69" s="31"/>
      <c r="J69" t="s">
        <v>49</v>
      </c>
      <c r="K69" s="14">
        <v>69399</v>
      </c>
      <c r="L69" s="28">
        <v>0</v>
      </c>
      <c r="N69" s="68"/>
      <c r="O69" s="70"/>
    </row>
    <row r="70" spans="2:15" x14ac:dyDescent="0.25">
      <c r="F70" s="91"/>
      <c r="G70" s="91"/>
      <c r="H70" s="31"/>
      <c r="L70" s="2"/>
      <c r="N70" s="68"/>
      <c r="O70" s="70"/>
    </row>
    <row r="71" spans="2:15" x14ac:dyDescent="0.25">
      <c r="B71" t="s">
        <v>55</v>
      </c>
      <c r="C71" s="14">
        <f>ROUND(SUM(C67:C69),0)</f>
        <v>2888</v>
      </c>
      <c r="D71" s="14">
        <f>SUM(D67:D69)</f>
        <v>2888</v>
      </c>
      <c r="F71" s="91">
        <f>SUM(F67:F69)</f>
        <v>240.66666666666666</v>
      </c>
      <c r="G71" s="91">
        <f>SUM(G67:G69)</f>
        <v>241.66666666666666</v>
      </c>
      <c r="H71" s="68"/>
      <c r="K71" s="75"/>
      <c r="N71" s="68"/>
      <c r="O71" s="70"/>
    </row>
    <row r="72" spans="2:15" x14ac:dyDescent="0.25">
      <c r="H72" s="31"/>
      <c r="N72" s="69"/>
      <c r="O72" s="70"/>
    </row>
    <row r="73" spans="2:15" x14ac:dyDescent="0.25">
      <c r="B73" t="s">
        <v>50</v>
      </c>
      <c r="C73" s="14">
        <f>ROUND(Basistabellen!F46,0)</f>
        <v>0</v>
      </c>
      <c r="D73" s="14">
        <f>Basistabellen!G46</f>
        <v>0</v>
      </c>
      <c r="F73" s="30">
        <f>C73/12</f>
        <v>0</v>
      </c>
      <c r="G73" s="14">
        <f>D73/12</f>
        <v>0</v>
      </c>
      <c r="H73" s="69"/>
      <c r="J73" t="s">
        <v>50</v>
      </c>
      <c r="N73" s="31"/>
      <c r="O73" s="70"/>
    </row>
    <row r="74" spans="2:15" x14ac:dyDescent="0.25">
      <c r="C74" s="14"/>
      <c r="D74" s="14"/>
      <c r="F74" s="30"/>
      <c r="G74" s="14"/>
      <c r="H74" s="69"/>
      <c r="J74" t="s">
        <v>234</v>
      </c>
      <c r="L74" s="14"/>
      <c r="N74" s="31"/>
      <c r="O74" s="70"/>
    </row>
    <row r="75" spans="2:15" x14ac:dyDescent="0.25">
      <c r="H75" s="31"/>
      <c r="N75" s="69"/>
      <c r="O75" s="70"/>
    </row>
    <row r="76" spans="2:15" x14ac:dyDescent="0.25">
      <c r="H76" s="69"/>
    </row>
    <row r="77" spans="2:15" ht="15.75" thickBot="1" x14ac:dyDescent="0.3">
      <c r="B77" s="15" t="s">
        <v>56</v>
      </c>
      <c r="C77" s="15" t="s">
        <v>94</v>
      </c>
      <c r="D77" s="15"/>
      <c r="E77" s="15"/>
      <c r="F77" s="15"/>
      <c r="G77" s="15"/>
      <c r="H77" s="15"/>
      <c r="I77" s="15"/>
      <c r="J77" s="15"/>
      <c r="K77" s="15"/>
      <c r="L77" s="15"/>
      <c r="M77" s="15"/>
    </row>
    <row r="80" spans="2:15" x14ac:dyDescent="0.25">
      <c r="C80" s="119" t="s">
        <v>95</v>
      </c>
      <c r="D80" s="120"/>
      <c r="F80" s="119" t="s">
        <v>231</v>
      </c>
      <c r="G80" s="120"/>
      <c r="I80" s="117" t="s">
        <v>96</v>
      </c>
      <c r="J80" s="118"/>
    </row>
    <row r="81" spans="2:10" x14ac:dyDescent="0.25">
      <c r="C81" s="17" t="s">
        <v>11</v>
      </c>
      <c r="D81" s="18" t="s">
        <v>19</v>
      </c>
      <c r="F81" s="17" t="s">
        <v>11</v>
      </c>
      <c r="G81" s="18" t="s">
        <v>19</v>
      </c>
      <c r="I81" s="17" t="s">
        <v>11</v>
      </c>
      <c r="J81" s="104" t="s">
        <v>19</v>
      </c>
    </row>
    <row r="82" spans="2:10" x14ac:dyDescent="0.25">
      <c r="B82" t="s">
        <v>20</v>
      </c>
      <c r="C82" s="14">
        <f>C18</f>
        <v>0</v>
      </c>
      <c r="D82" s="14">
        <f>D18</f>
        <v>0</v>
      </c>
      <c r="F82" s="14">
        <f>C65</f>
        <v>0</v>
      </c>
      <c r="G82" s="14">
        <f>D65</f>
        <v>0</v>
      </c>
      <c r="I82" s="14">
        <f>F18</f>
        <v>0</v>
      </c>
      <c r="J82" s="14">
        <f>G18</f>
        <v>0</v>
      </c>
    </row>
    <row r="83" spans="2:10" x14ac:dyDescent="0.25">
      <c r="B83" t="s">
        <v>232</v>
      </c>
      <c r="C83" s="14">
        <f>-SUM(C52:C54)</f>
        <v>0</v>
      </c>
      <c r="D83" s="14">
        <f>-D59</f>
        <v>27.945</v>
      </c>
      <c r="F83" s="14">
        <f>C83</f>
        <v>0</v>
      </c>
      <c r="G83" s="14">
        <f>D83</f>
        <v>27.945</v>
      </c>
      <c r="I83" s="30">
        <f>-F52</f>
        <v>0</v>
      </c>
      <c r="J83" s="30">
        <f>-G52</f>
        <v>0</v>
      </c>
    </row>
    <row r="84" spans="2:10" x14ac:dyDescent="0.25">
      <c r="B84" t="s">
        <v>233</v>
      </c>
      <c r="C84" s="14">
        <f>-SUM(C55:C57)</f>
        <v>55.89</v>
      </c>
      <c r="D84" s="14"/>
      <c r="F84" s="14">
        <f>-SUM(C55:C57)</f>
        <v>55.89</v>
      </c>
      <c r="G84" s="14"/>
      <c r="I84" s="30">
        <f>-F55</f>
        <v>4.6574999999999998</v>
      </c>
      <c r="J84" s="30"/>
    </row>
    <row r="85" spans="2:10" x14ac:dyDescent="0.25">
      <c r="B85" s="17" t="s">
        <v>57</v>
      </c>
      <c r="C85" s="20">
        <f>ROUND(C82+C83,0)</f>
        <v>0</v>
      </c>
      <c r="D85" s="20">
        <f>D82+D83</f>
        <v>27.945</v>
      </c>
      <c r="F85" s="20">
        <f>F82+F83+F84</f>
        <v>55.89</v>
      </c>
      <c r="G85" s="20">
        <f>G82+G83</f>
        <v>27.945</v>
      </c>
      <c r="I85" s="71">
        <f>SUM(I82:I84)</f>
        <v>4.6574999999999998</v>
      </c>
      <c r="J85" s="20">
        <f>SUM(J82:J83)</f>
        <v>0</v>
      </c>
    </row>
    <row r="86" spans="2:10" x14ac:dyDescent="0.25">
      <c r="C86" s="30"/>
    </row>
    <row r="87" spans="2:10" x14ac:dyDescent="0.25">
      <c r="B87" t="s">
        <v>58</v>
      </c>
      <c r="C87" s="14">
        <f>C85*C20</f>
        <v>0</v>
      </c>
      <c r="D87" s="14">
        <f>D85*D20</f>
        <v>10.359211499999999</v>
      </c>
      <c r="F87" s="14">
        <f>F85*C20</f>
        <v>20.718422999999998</v>
      </c>
      <c r="G87" s="14">
        <f>G85*D20</f>
        <v>10.359211499999999</v>
      </c>
      <c r="I87" s="30">
        <f>I85*C20</f>
        <v>1.7265352499999997</v>
      </c>
      <c r="J87" s="30">
        <f>J85*D20</f>
        <v>0</v>
      </c>
    </row>
    <row r="88" spans="2:10" x14ac:dyDescent="0.25">
      <c r="B88" t="s">
        <v>51</v>
      </c>
      <c r="C88" s="14">
        <f>-C71</f>
        <v>-2888</v>
      </c>
      <c r="D88" s="14">
        <f>-D71</f>
        <v>-2888</v>
      </c>
      <c r="F88" s="14">
        <f>-F71*12</f>
        <v>-2888</v>
      </c>
      <c r="G88" s="14">
        <f>-G71*12</f>
        <v>-2900</v>
      </c>
      <c r="I88" s="30">
        <f>F88/12</f>
        <v>-240.66666666666666</v>
      </c>
      <c r="J88" s="30">
        <f>G88/12</f>
        <v>-241.66666666666666</v>
      </c>
    </row>
    <row r="89" spans="2:10" x14ac:dyDescent="0.25">
      <c r="B89" t="s">
        <v>50</v>
      </c>
      <c r="C89" s="14">
        <f>-C73</f>
        <v>0</v>
      </c>
      <c r="D89" s="14">
        <f>-D73</f>
        <v>0</v>
      </c>
      <c r="F89" s="14">
        <f>-C73</f>
        <v>0</v>
      </c>
      <c r="G89" s="14">
        <f>-D73</f>
        <v>0</v>
      </c>
      <c r="I89" s="30">
        <f>F89/12</f>
        <v>0</v>
      </c>
      <c r="J89" s="30">
        <f>G89/12</f>
        <v>0</v>
      </c>
    </row>
    <row r="90" spans="2:10" x14ac:dyDescent="0.25">
      <c r="B90" s="17" t="s">
        <v>59</v>
      </c>
      <c r="C90" s="20">
        <f>SUM(C87:C89)</f>
        <v>-2888</v>
      </c>
      <c r="D90" s="20">
        <f>SUM(D87:D89)</f>
        <v>-2877.6407884999999</v>
      </c>
      <c r="F90" s="20">
        <f>SUM(F87:F89)</f>
        <v>-2867.2815770000002</v>
      </c>
      <c r="G90" s="20">
        <f>SUM(G87:G89)</f>
        <v>-2889.6407884999999</v>
      </c>
      <c r="I90" s="30">
        <f>SUM(I87:I89)</f>
        <v>-238.94013141666665</v>
      </c>
      <c r="J90" s="20">
        <f>SUM(J87:J89)</f>
        <v>-241.66666666666666</v>
      </c>
    </row>
    <row r="92" spans="2:10" x14ac:dyDescent="0.25">
      <c r="B92" s="17" t="s">
        <v>60</v>
      </c>
      <c r="C92" s="20">
        <f>C85-C90</f>
        <v>2888</v>
      </c>
      <c r="D92" s="20">
        <f>D85-D90</f>
        <v>2905.5857885</v>
      </c>
      <c r="F92" s="20">
        <f>F85-F90</f>
        <v>2923.1715770000001</v>
      </c>
      <c r="G92" s="20">
        <f>G85-G90</f>
        <v>2917.5857885</v>
      </c>
      <c r="I92" s="71">
        <f>F92/12</f>
        <v>243.59763141666667</v>
      </c>
      <c r="J92" s="20">
        <f>J85-J90</f>
        <v>241.66666666666666</v>
      </c>
    </row>
    <row r="93" spans="2:10" x14ac:dyDescent="0.25">
      <c r="F93" s="14"/>
    </row>
    <row r="94" spans="2:10" x14ac:dyDescent="0.25">
      <c r="C94" s="14"/>
    </row>
    <row r="95" spans="2:10" x14ac:dyDescent="0.25">
      <c r="C95" s="14"/>
    </row>
  </sheetData>
  <sheetProtection algorithmName="SHA-512" hashValue="mH0A5HVWFBSwmkdFHbO4pUj2AURZTe92owMgSVvzCnSFrw/Z2m7MD9qEalzfFbAhZcR0dYXyo1/lKgnIHRdqnw==" saltValue="Jxpm0A/fYKoS/5ZOpuezuQ==" spinCount="100000" sheet="1" objects="1" scenarios="1"/>
  <mergeCells count="9">
    <mergeCell ref="I80:J80"/>
    <mergeCell ref="C80:D80"/>
    <mergeCell ref="C16:D16"/>
    <mergeCell ref="F16:G16"/>
    <mergeCell ref="C27:D27"/>
    <mergeCell ref="F27:G27"/>
    <mergeCell ref="C63:D63"/>
    <mergeCell ref="F63:G63"/>
    <mergeCell ref="F80:G80"/>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ABE10-1B93-4BA0-A541-F2DE2873A5C6}">
  <dimension ref="A2:J94"/>
  <sheetViews>
    <sheetView topLeftCell="A45" workbookViewId="0">
      <selection activeCell="B5" sqref="B5"/>
    </sheetView>
  </sheetViews>
  <sheetFormatPr defaultRowHeight="15" x14ac:dyDescent="0.25"/>
  <cols>
    <col min="2" max="2" width="55.5703125" customWidth="1"/>
    <col min="3" max="7" width="25.140625" customWidth="1"/>
    <col min="8" max="8" width="209.85546875" bestFit="1" customWidth="1"/>
    <col min="9" max="9" width="10" bestFit="1" customWidth="1"/>
    <col min="10" max="10" width="10.42578125" bestFit="1" customWidth="1"/>
  </cols>
  <sheetData>
    <row r="2" spans="2:10" ht="18.75" x14ac:dyDescent="0.3">
      <c r="B2" s="6" t="s">
        <v>228</v>
      </c>
    </row>
    <row r="4" spans="2:10" ht="15.75" thickBot="1" x14ac:dyDescent="0.3">
      <c r="B4" s="15" t="s">
        <v>127</v>
      </c>
      <c r="C4" s="15"/>
      <c r="D4" s="15"/>
    </row>
    <row r="5" spans="2:10" x14ac:dyDescent="0.25">
      <c r="D5" s="56" t="s">
        <v>245</v>
      </c>
      <c r="E5" t="s">
        <v>253</v>
      </c>
      <c r="J5" s="53"/>
    </row>
    <row r="6" spans="2:10" x14ac:dyDescent="0.25">
      <c r="B6" t="s">
        <v>14</v>
      </c>
      <c r="C6" s="49" t="str">
        <f>IF(ISBLANK('5. Kan ik deelnemen '!C36),"",EDATE('5. Kan ik deelnemen '!C36,VLOOKUP('5. Kan ik deelnemen '!C36,Basistabellen!$B$7:$E$17,4,TRUE)))</f>
        <v/>
      </c>
      <c r="D6" s="28" t="e">
        <f>VLOOKUP(MONTH(C6),Basistabellen!$B$21:$C$32,2,FALSE)&amp;" "&amp;YEAR(Rekenblad!C6)</f>
        <v>#VALUE!</v>
      </c>
      <c r="E6">
        <f ca="1">IF(C6&lt;=EDATE(TODAY(),1),0,1)</f>
        <v>1</v>
      </c>
      <c r="J6" s="53"/>
    </row>
    <row r="7" spans="2:10" x14ac:dyDescent="0.25">
      <c r="B7" t="s">
        <v>15</v>
      </c>
      <c r="C7" s="50" t="e">
        <f>IF(ISBLANK(C6),"",IF(DAY(C6)=1,EDATE(C6,12*-5),EDATE(C6,12*-5+1)))</f>
        <v>#VALUE!</v>
      </c>
      <c r="D7" s="28" t="e">
        <f>VLOOKUP(MONTH(C7),Basistabellen!$B$21:$C$32,2,FALSE)&amp;" "&amp;YEAR(Rekenblad!C7)</f>
        <v>#VALUE!</v>
      </c>
    </row>
    <row r="8" spans="2:10" x14ac:dyDescent="0.25">
      <c r="B8" t="s">
        <v>16</v>
      </c>
      <c r="C8" s="50" t="str">
        <f>IF(ISBLANK('5. Kan ik deelnemen '!C42),"",EDATE('5. Kan ik deelnemen '!C42,12*8))</f>
        <v/>
      </c>
    </row>
    <row r="9" spans="2:10" x14ac:dyDescent="0.25">
      <c r="B9" t="s">
        <v>17</v>
      </c>
      <c r="C9" s="50" t="e">
        <f ca="1">IF(OR(C7="",C8=""),"",MAX(C7:C8,EDATE(TODAY(),1)))</f>
        <v>#VALUE!</v>
      </c>
      <c r="D9" s="28" t="e">
        <f ca="1">VLOOKUP(MONTH(C9),Basistabellen!$B$21:$C$32,2,FALSE)&amp;" "&amp;YEAR(Rekenblad!C9)</f>
        <v>#VALUE!</v>
      </c>
      <c r="E9" s="52"/>
      <c r="G9" s="53"/>
    </row>
    <row r="10" spans="2:10" x14ac:dyDescent="0.25">
      <c r="B10" t="s">
        <v>256</v>
      </c>
      <c r="C10" s="50">
        <f ca="1">TODAY()</f>
        <v>44963</v>
      </c>
      <c r="D10" s="28"/>
      <c r="E10" s="52"/>
      <c r="G10" s="53"/>
    </row>
    <row r="11" spans="2:10" x14ac:dyDescent="0.25">
      <c r="B11" t="s">
        <v>262</v>
      </c>
      <c r="C11" s="112" t="e">
        <f ca="1">EDATE(C10,1)-DAY(Startdatum)+1</f>
        <v>#VALUE!</v>
      </c>
      <c r="D11" s="28"/>
      <c r="E11" s="52"/>
      <c r="G11" s="53"/>
    </row>
    <row r="12" spans="2:10" x14ac:dyDescent="0.25">
      <c r="C12" s="48"/>
      <c r="G12" s="52"/>
    </row>
    <row r="13" spans="2:10" ht="15.75" thickBot="1" x14ac:dyDescent="0.3">
      <c r="B13" s="15" t="s">
        <v>104</v>
      </c>
      <c r="C13" s="15"/>
      <c r="D13" s="15"/>
    </row>
    <row r="15" spans="2:10" x14ac:dyDescent="0.25">
      <c r="B15" t="s">
        <v>105</v>
      </c>
      <c r="C15" s="51" t="str">
        <f ca="1">IFERROR(DATEDIF('7. Inzicht'!C29,'7. Inzicht'!C30,"M"),"")</f>
        <v/>
      </c>
      <c r="E15" s="31"/>
    </row>
    <row r="16" spans="2:10" x14ac:dyDescent="0.25">
      <c r="B16" s="28" t="s">
        <v>106</v>
      </c>
      <c r="C16" s="51" t="str">
        <f ca="1">IFERROR(ROUNDDOWN(C15/12,0),"")</f>
        <v/>
      </c>
      <c r="D16" s="54" t="str">
        <f ca="1">IF(OR(C16="",C16=0),"","jaar")</f>
        <v/>
      </c>
      <c r="E16" t="str">
        <f ca="1">IF(OR(C16&lt;=0,C16=""),"",C16&amp;" jaar")</f>
        <v/>
      </c>
    </row>
    <row r="17" spans="1:8" x14ac:dyDescent="0.25">
      <c r="B17" s="28" t="s">
        <v>107</v>
      </c>
      <c r="C17" s="51" t="str">
        <f ca="1">IFERROR(C15-ROUNDDOWN(C15/12,0)*12,"")</f>
        <v/>
      </c>
      <c r="D17" s="51" t="str">
        <f ca="1">IF(OR(C17="",C17=0),"",IF(C17=1,"maand","maanden"))</f>
        <v/>
      </c>
      <c r="E17" t="str">
        <f ca="1">IF(C17&lt;=0,"",C17&amp;" "&amp;D17)</f>
        <v xml:space="preserve"> </v>
      </c>
    </row>
    <row r="18" spans="1:8" x14ac:dyDescent="0.25">
      <c r="B18" s="28"/>
      <c r="E18" t="str">
        <f ca="1">IF(AND(E16="",E17=""),"",IF(E16="",E17,IF(E17="",E16,E16&amp;" en "&amp;E17)))</f>
        <v xml:space="preserve"> </v>
      </c>
    </row>
    <row r="19" spans="1:8" x14ac:dyDescent="0.25">
      <c r="B19" s="28"/>
      <c r="F19" s="111"/>
    </row>
    <row r="20" spans="1:8" ht="15.75" thickBot="1" x14ac:dyDescent="0.3">
      <c r="B20" s="15" t="s">
        <v>135</v>
      </c>
      <c r="C20" s="15"/>
      <c r="D20" s="15"/>
      <c r="F20" s="53"/>
    </row>
    <row r="22" spans="1:8" x14ac:dyDescent="0.25">
      <c r="B22" t="s">
        <v>134</v>
      </c>
      <c r="C22" s="107" t="e">
        <f>Saldo_PLB/'6. Mijn gegevens'!C48</f>
        <v>#DIV/0!</v>
      </c>
      <c r="D22" t="s">
        <v>136</v>
      </c>
    </row>
    <row r="23" spans="1:8" x14ac:dyDescent="0.25">
      <c r="C23" t="e">
        <f>C22*7</f>
        <v>#DIV/0!</v>
      </c>
      <c r="D23" t="s">
        <v>246</v>
      </c>
    </row>
    <row r="24" spans="1:8" x14ac:dyDescent="0.25">
      <c r="B24" t="s">
        <v>250</v>
      </c>
      <c r="C24" t="e">
        <f>Saldo_PLB/'5. Kan ik deelnemen '!C29</f>
        <v>#DIV/0!</v>
      </c>
      <c r="D24" t="s">
        <v>136</v>
      </c>
      <c r="H24" s="2"/>
    </row>
    <row r="25" spans="1:8" x14ac:dyDescent="0.25">
      <c r="B25" t="s">
        <v>251</v>
      </c>
      <c r="C25" t="e">
        <f>C24*7</f>
        <v>#DIV/0!</v>
      </c>
      <c r="D25" t="s">
        <v>246</v>
      </c>
      <c r="H25" s="2"/>
    </row>
    <row r="26" spans="1:8" x14ac:dyDescent="0.25">
      <c r="B26" t="s">
        <v>252</v>
      </c>
      <c r="C26" s="53" t="e">
        <f ca="1">TODAY()+C25</f>
        <v>#DIV/0!</v>
      </c>
      <c r="H26" s="2"/>
    </row>
    <row r="27" spans="1:8" x14ac:dyDescent="0.25">
      <c r="C27" s="53"/>
      <c r="H27" s="2"/>
    </row>
    <row r="28" spans="1:8" x14ac:dyDescent="0.25">
      <c r="B28" t="s">
        <v>254</v>
      </c>
      <c r="C28" s="53"/>
      <c r="D28" t="e">
        <f ca="1">ROUNDUP((C6-C11)/7,0)</f>
        <v>#VALUE!</v>
      </c>
      <c r="H28" s="2"/>
    </row>
    <row r="29" spans="1:8" x14ac:dyDescent="0.25">
      <c r="B29" t="s">
        <v>255</v>
      </c>
      <c r="C29" s="53"/>
      <c r="D29" t="e">
        <f ca="1">ROUNDUP(Saldo_PLB/D28,0)</f>
        <v>#VALUE!</v>
      </c>
      <c r="H29" s="2"/>
    </row>
    <row r="30" spans="1:8" x14ac:dyDescent="0.25">
      <c r="B30" t="s">
        <v>258</v>
      </c>
      <c r="C30" s="53"/>
      <c r="D30">
        <f>'5. Kan ik deelnemen '!C29</f>
        <v>0</v>
      </c>
      <c r="H30" s="2"/>
    </row>
    <row r="31" spans="1:8" x14ac:dyDescent="0.25">
      <c r="C31" s="53"/>
      <c r="H31" s="2"/>
    </row>
    <row r="32" spans="1:8" x14ac:dyDescent="0.25">
      <c r="A32" s="94" t="s">
        <v>259</v>
      </c>
      <c r="B32" s="78" t="s">
        <v>260</v>
      </c>
      <c r="H32" s="2"/>
    </row>
    <row r="33" spans="1:8" x14ac:dyDescent="0.25">
      <c r="A33" s="94" t="s">
        <v>257</v>
      </c>
      <c r="B33" s="113" t="s">
        <v>261</v>
      </c>
      <c r="H33" s="2"/>
    </row>
    <row r="34" spans="1:8" x14ac:dyDescent="0.25">
      <c r="B34" s="2" t="e">
        <f ca="1">IF(D29&lt;2,"Voor je kunt deelnemen heb je ruim voldoende tijd om je PLB op te nemen.",IF(D29&lt;=D30,"Als je vanaf volgende maand minimaal "&amp;D29&amp;" uur PLB per week opneemt kunt je nog voor je AOW aan de regeling deelnemen. Je kunt maximaal "&amp;'5. Kan ik deelnemen '!C29&amp;" uur per week opnemen.",H47))</f>
        <v>#VALUE!</v>
      </c>
      <c r="H34" s="2"/>
    </row>
    <row r="35" spans="1:8" x14ac:dyDescent="0.25">
      <c r="C35" s="4"/>
      <c r="H35" s="2"/>
    </row>
    <row r="37" spans="1:8" ht="15.75" thickBot="1" x14ac:dyDescent="0.3">
      <c r="B37" s="15" t="s">
        <v>140</v>
      </c>
      <c r="C37" s="15"/>
      <c r="D37" s="15"/>
      <c r="E37" s="15"/>
      <c r="F37" s="15"/>
      <c r="G37" s="15"/>
      <c r="H37" s="15"/>
    </row>
    <row r="38" spans="1:8" x14ac:dyDescent="0.25">
      <c r="C38" s="56" t="s">
        <v>159</v>
      </c>
      <c r="D38" s="56" t="s">
        <v>162</v>
      </c>
      <c r="E38" s="56" t="s">
        <v>163</v>
      </c>
      <c r="F38" s="56" t="s">
        <v>77</v>
      </c>
      <c r="G38" s="56" t="s">
        <v>161</v>
      </c>
    </row>
    <row r="39" spans="1:8" x14ac:dyDescent="0.25">
      <c r="A39">
        <v>1</v>
      </c>
      <c r="B39" t="s">
        <v>137</v>
      </c>
      <c r="C39" t="e">
        <f ca="1">AND(Startdatum&lt;=TODAY(),OR(Saldo_PLB="",Saldo_PLB=0))</f>
        <v>#VALUE!</v>
      </c>
      <c r="D39" s="55">
        <f ca="1">TODAY()</f>
        <v>44963</v>
      </c>
      <c r="E39" s="55" t="e">
        <f ca="1">IF(C39=TRUE,D39,"n.v.t.")</f>
        <v>#VALUE!</v>
      </c>
      <c r="F39" s="55" t="s">
        <v>40</v>
      </c>
      <c r="G39" s="55" t="s">
        <v>40</v>
      </c>
      <c r="H39" t="s">
        <v>200</v>
      </c>
    </row>
    <row r="40" spans="1:8" x14ac:dyDescent="0.25">
      <c r="D40" s="55"/>
      <c r="E40" s="55"/>
      <c r="F40" s="55"/>
      <c r="G40" s="55"/>
    </row>
    <row r="41" spans="1:8" x14ac:dyDescent="0.25">
      <c r="A41">
        <v>2</v>
      </c>
      <c r="B41" t="s">
        <v>248</v>
      </c>
      <c r="C41" t="e">
        <f ca="1">AND(Startdatum&lt;=TODAY(),Saldo_PLB&gt;0)</f>
        <v>#VALUE!</v>
      </c>
      <c r="D41" s="55" t="e">
        <f ca="1">TODAY()+Dagen_PLB_opname</f>
        <v>#DIV/0!</v>
      </c>
      <c r="E41" s="55" t="e">
        <f ca="1">IF(C41=TRUE,D41,"n.v.t.")</f>
        <v>#VALUE!</v>
      </c>
      <c r="F41" s="106" t="e">
        <f ca="1">IF(C41=TRUE,TODAY(),"n.v.t.")</f>
        <v>#VALUE!</v>
      </c>
      <c r="G41" s="23" t="e">
        <f ca="1">IF(C41=TRUE,F41,"n.v.t.")</f>
        <v>#VALUE!</v>
      </c>
      <c r="H41" t="str">
        <f>"Je zou vanaf volgende maand kunnen deelnemen, maar je moet eerst nog PLB opnemen."</f>
        <v>Je zou vanaf volgende maand kunnen deelnemen, maar je moet eerst nog PLB opnemen.</v>
      </c>
    </row>
    <row r="42" spans="1:8" x14ac:dyDescent="0.25">
      <c r="D42" s="55"/>
      <c r="E42" s="55"/>
      <c r="F42" s="55"/>
      <c r="G42" s="23"/>
      <c r="H42" t="e">
        <f ca="1">"Als je vanaf volgende maand je PLB opneemt in het door jouw aangegeven aantal uur per week, kun je gebruik maken van de regeling vanaf "&amp;$C$53&amp;"."</f>
        <v>#VALUE!</v>
      </c>
    </row>
    <row r="43" spans="1:8" x14ac:dyDescent="0.25">
      <c r="A43">
        <v>3</v>
      </c>
      <c r="B43" t="s">
        <v>138</v>
      </c>
      <c r="C43" t="e">
        <f ca="1">AND(Startdatum&gt;TODAY(),TODAY()+Dagen_PLB_opname&gt;Startdatum)</f>
        <v>#VALUE!</v>
      </c>
      <c r="D43" s="55" t="e">
        <f ca="1">TODAY()+Dagen_PLB_opname</f>
        <v>#DIV/0!</v>
      </c>
      <c r="E43" s="55" t="e">
        <f ca="1">IF(C43=TRUE,D43,"n.v.t.")</f>
        <v>#VALUE!</v>
      </c>
      <c r="F43" s="55" t="e">
        <f ca="1">IF(C43=TRUE,EDATE(TODAY(),1),"n.v.t.")</f>
        <v>#VALUE!</v>
      </c>
      <c r="G43" s="55" t="e">
        <f ca="1">IF(C43=TRUE,F43,"n.v.t.")</f>
        <v>#VALUE!</v>
      </c>
      <c r="H43" t="e">
        <f ca="1">"Je zou vanaf "&amp;C52&amp;" kunnen deelnemen, maar je moet eerst nog PLB opnemen."</f>
        <v>#VALUE!</v>
      </c>
    </row>
    <row r="44" spans="1:8" x14ac:dyDescent="0.25">
      <c r="D44" s="55"/>
      <c r="E44" s="55"/>
      <c r="F44" s="55"/>
      <c r="G44" s="23"/>
      <c r="H44" t="e">
        <f ca="1">"Als je vanaf volgende maand je PLB opneemt in het door jouw aangegeven aantal uur per week, kun je gebruik maken van de regeling vanaf "&amp;C53&amp;"."</f>
        <v>#VALUE!</v>
      </c>
    </row>
    <row r="45" spans="1:8" x14ac:dyDescent="0.25">
      <c r="A45">
        <v>4</v>
      </c>
      <c r="B45" t="s">
        <v>139</v>
      </c>
      <c r="C45" t="e">
        <f ca="1">AND(Startdatum&gt;TODAY(),TODAY()+Dagen_PLB_opname&lt;Startdatum)</f>
        <v>#VALUE!</v>
      </c>
      <c r="D45" s="55" t="e">
        <f ca="1">Startdatum</f>
        <v>#VALUE!</v>
      </c>
      <c r="E45" s="55" t="e">
        <f ca="1">C45*D45</f>
        <v>#VALUE!</v>
      </c>
      <c r="F45" s="55" t="e">
        <f ca="1">Startdatum-Dagen_PLB_opname</f>
        <v>#VALUE!</v>
      </c>
      <c r="G45" s="55" t="e">
        <f t="shared" ref="G45" ca="1" si="0">F45*C45</f>
        <v>#VALUE!</v>
      </c>
      <c r="H45" t="e">
        <f ca="1">"Je kunt vanaf "&amp;C52&amp;" deelnemen, maar je moet eerst je PLB opnemen. "</f>
        <v>#VALUE!</v>
      </c>
    </row>
    <row r="46" spans="1:8" x14ac:dyDescent="0.25">
      <c r="D46" s="55"/>
      <c r="E46" s="55"/>
      <c r="F46" s="55"/>
      <c r="G46" s="23"/>
    </row>
    <row r="47" spans="1:8" x14ac:dyDescent="0.25">
      <c r="A47">
        <v>5</v>
      </c>
      <c r="B47" t="s">
        <v>141</v>
      </c>
      <c r="C47" t="e">
        <f ca="1">C6&lt;MAX(E39:E45)</f>
        <v>#VALUE!</v>
      </c>
      <c r="D47" s="23"/>
      <c r="E47" s="23"/>
      <c r="F47" s="23"/>
      <c r="G47" s="23"/>
      <c r="H47" t="s">
        <v>263</v>
      </c>
    </row>
    <row r="48" spans="1:8" x14ac:dyDescent="0.25">
      <c r="D48" s="23"/>
      <c r="E48" s="23"/>
      <c r="F48" s="23"/>
      <c r="G48" s="23"/>
    </row>
    <row r="49" spans="2:8" x14ac:dyDescent="0.25">
      <c r="B49" t="s">
        <v>178</v>
      </c>
      <c r="C49" t="e">
        <f ca="1">SUM(C39:C47)</f>
        <v>#VALUE!</v>
      </c>
      <c r="D49" s="23"/>
      <c r="E49" s="23"/>
      <c r="F49" s="23"/>
      <c r="G49" s="23"/>
    </row>
    <row r="50" spans="2:8" x14ac:dyDescent="0.25">
      <c r="D50" s="23"/>
      <c r="E50" s="23"/>
      <c r="F50" s="23"/>
      <c r="G50" s="23"/>
    </row>
    <row r="51" spans="2:8" x14ac:dyDescent="0.25">
      <c r="B51" s="17" t="s">
        <v>160</v>
      </c>
      <c r="D51" s="23"/>
      <c r="E51" s="23"/>
      <c r="F51" s="23"/>
      <c r="G51" s="23"/>
    </row>
    <row r="52" spans="2:8" x14ac:dyDescent="0.25">
      <c r="B52" t="s">
        <v>158</v>
      </c>
      <c r="C52" t="e">
        <f ca="1">VLOOKUP(MONTH(C9),Basistabellen!$B$20:$C$32,2,FALSE)&amp;" "&amp;YEAR(C9)</f>
        <v>#VALUE!</v>
      </c>
      <c r="D52" s="23"/>
      <c r="E52" s="23"/>
      <c r="F52" s="23"/>
      <c r="G52" s="23"/>
    </row>
    <row r="53" spans="2:8" x14ac:dyDescent="0.25">
      <c r="B53" t="s">
        <v>156</v>
      </c>
      <c r="C53" s="2" t="e">
        <f ca="1">VLOOKUP(MONTH(MAX(E39:E47))+1,Basistabellen!$B$20:$C$33,2,FALSE)&amp;" "&amp;IF(MONTH(MAX(E39:E47))+1=13,YEAR(MAX(E39:E47))+1,YEAR(MAX(E39:E47)))</f>
        <v>#VALUE!</v>
      </c>
      <c r="D53" s="23"/>
      <c r="E53" s="23"/>
      <c r="F53" s="23"/>
      <c r="G53" s="23"/>
    </row>
    <row r="54" spans="2:8" x14ac:dyDescent="0.25">
      <c r="B54" t="s">
        <v>157</v>
      </c>
      <c r="C54" s="2" t="e">
        <f ca="1">VLOOKUP(MONTH(D45),Basistabellen!$B$20:$C$32,2,FALSE)&amp;" "&amp;YEAR(D45)</f>
        <v>#VALUE!</v>
      </c>
      <c r="D54" s="23"/>
      <c r="E54" s="23"/>
      <c r="F54" s="23"/>
      <c r="G54" s="23"/>
    </row>
    <row r="55" spans="2:8" x14ac:dyDescent="0.25">
      <c r="B55" t="s">
        <v>77</v>
      </c>
      <c r="C55" s="105" t="e">
        <f ca="1">VLOOKUP(MONTH(MAX(G39:G45)),Basistabellen!$B$20:$C$32,2,FALSE)&amp;" "&amp;YEAR(MAX(G39:G45))</f>
        <v>#VALUE!</v>
      </c>
      <c r="D55" s="23"/>
      <c r="E55" s="23"/>
      <c r="F55" s="23"/>
      <c r="G55" s="23"/>
    </row>
    <row r="57" spans="2:8" ht="15.75" thickBot="1" x14ac:dyDescent="0.3">
      <c r="B57" s="15" t="s">
        <v>142</v>
      </c>
      <c r="C57" s="15"/>
      <c r="D57" s="15"/>
      <c r="E57" s="15"/>
      <c r="F57" s="15"/>
      <c r="G57" s="15"/>
      <c r="H57" s="15"/>
    </row>
    <row r="59" spans="2:8" x14ac:dyDescent="0.25">
      <c r="B59" t="str">
        <f>IF(D85=A437,"Nog niet alle velden in deze stap of in één van de vorige stappen zijn ingevuld.",IF(C26&gt;=Startdatum,H47,VLOOKUP(TRUE,$C$39:$H$47,6,FALSE)))</f>
        <v>Nog niet alle velden in deze stap of in één van de vorige stappen zijn ingevuld.</v>
      </c>
    </row>
    <row r="60" spans="2:8" x14ac:dyDescent="0.25">
      <c r="B60" t="e">
        <f ca="1">IF(D29&lt;2,"",IF(_xlfn.XLOOKUP(TRUE,C39:C47,A39:A47)=4,H44,IF(_xlfn.XLOOKUP(TRUE,C39:C47,A39:A47)=3,H42,"")))</f>
        <v>#VALUE!</v>
      </c>
    </row>
    <row r="63" spans="2:8" ht="15.75" thickBot="1" x14ac:dyDescent="0.3">
      <c r="B63" s="15" t="s">
        <v>184</v>
      </c>
      <c r="C63" s="15" t="s">
        <v>159</v>
      </c>
      <c r="D63" s="15"/>
      <c r="E63" s="15"/>
    </row>
    <row r="65" spans="2:5" x14ac:dyDescent="0.25">
      <c r="B65" t="s">
        <v>185</v>
      </c>
    </row>
    <row r="66" spans="2:5" x14ac:dyDescent="0.25">
      <c r="C66" t="s">
        <v>1</v>
      </c>
      <c r="D66" s="2">
        <f>AND('4. De regeling'!C23&lt;&gt;"",'4. De regeling'!C23&lt;&gt;0)*1</f>
        <v>0</v>
      </c>
      <c r="E66" t="s">
        <v>197</v>
      </c>
    </row>
    <row r="67" spans="2:5" x14ac:dyDescent="0.25">
      <c r="C67" t="s">
        <v>2</v>
      </c>
      <c r="D67" s="2">
        <f>AND('4. De regeling'!C25&lt;&gt;"",'4. De regeling'!C25&lt;&gt;0)*1</f>
        <v>0</v>
      </c>
      <c r="E67" t="s">
        <v>198</v>
      </c>
    </row>
    <row r="68" spans="2:5" x14ac:dyDescent="0.25">
      <c r="C68" t="s">
        <v>3</v>
      </c>
      <c r="D68" s="2">
        <f>AND('4. De regeling'!C27&lt;&gt;"",'4. De regeling'!C27&lt;&gt;0)*1</f>
        <v>0</v>
      </c>
    </row>
    <row r="69" spans="2:5" x14ac:dyDescent="0.25">
      <c r="C69" t="s">
        <v>188</v>
      </c>
      <c r="D69" s="64">
        <f>PRODUCT(D66:D68)</f>
        <v>0</v>
      </c>
    </row>
    <row r="70" spans="2:5" x14ac:dyDescent="0.25">
      <c r="B70" t="s">
        <v>186</v>
      </c>
    </row>
    <row r="71" spans="2:5" x14ac:dyDescent="0.25">
      <c r="C71" t="s">
        <v>180</v>
      </c>
      <c r="D71" s="2">
        <f>AND('5. Kan ik deelnemen '!C36&lt;&gt;"",'5. Kan ik deelnemen '!C36&lt;&gt;0)*1</f>
        <v>0</v>
      </c>
    </row>
    <row r="72" spans="2:5" x14ac:dyDescent="0.25">
      <c r="B72" s="31"/>
      <c r="C72" t="s">
        <v>181</v>
      </c>
      <c r="D72" s="2">
        <f>AND('5. Kan ik deelnemen '!C42&lt;&gt;"",'5. Kan ik deelnemen '!C42&lt;&gt;0)*1</f>
        <v>0</v>
      </c>
    </row>
    <row r="73" spans="2:5" x14ac:dyDescent="0.25">
      <c r="C73" t="s">
        <v>182</v>
      </c>
      <c r="D73" s="2">
        <f>('5. Kan ik deelnemen '!C22="nee")*1</f>
        <v>0</v>
      </c>
    </row>
    <row r="74" spans="2:5" x14ac:dyDescent="0.25">
      <c r="C74" t="s">
        <v>183</v>
      </c>
      <c r="D74" s="2">
        <f>OR('5. Kan ik deelnemen '!C29*'4. De regeling'!C23&gt;=18,'5. Kan ik deelnemen '!C29="")*1</f>
        <v>1</v>
      </c>
    </row>
    <row r="75" spans="2:5" x14ac:dyDescent="0.25">
      <c r="C75" t="s">
        <v>187</v>
      </c>
      <c r="D75" s="64">
        <f>PRODUCT(D71:D74)</f>
        <v>0</v>
      </c>
    </row>
    <row r="76" spans="2:5" x14ac:dyDescent="0.25">
      <c r="D76" s="65"/>
    </row>
    <row r="77" spans="2:5" x14ac:dyDescent="0.25">
      <c r="B77" t="s">
        <v>189</v>
      </c>
      <c r="D77" s="2">
        <f>PRODUCT(D66:D68,D71:D74)</f>
        <v>0</v>
      </c>
    </row>
    <row r="79" spans="2:5" x14ac:dyDescent="0.25">
      <c r="B79" t="s">
        <v>190</v>
      </c>
      <c r="C79" t="s">
        <v>191</v>
      </c>
      <c r="D79" s="2">
        <f>AND('6. Mijn gegevens'!C21&lt;&gt;"",'6. Mijn gegevens'!C21&lt;&gt;0)*1</f>
        <v>0</v>
      </c>
    </row>
    <row r="80" spans="2:5" x14ac:dyDescent="0.25">
      <c r="C80" t="s">
        <v>193</v>
      </c>
      <c r="D80" s="2">
        <f>AND('6. Mijn gegevens'!C23&lt;&gt;"",'6. Mijn gegevens'!C23&lt;&gt;0)*1</f>
        <v>0</v>
      </c>
    </row>
    <row r="81" spans="2:5" x14ac:dyDescent="0.25">
      <c r="C81" t="s">
        <v>192</v>
      </c>
      <c r="D81" s="2">
        <f>AND('6. Mijn gegevens'!C39&lt;&gt;"",'6. Mijn gegevens'!C39&lt;&gt;0)*1</f>
        <v>0</v>
      </c>
    </row>
    <row r="82" spans="2:5" x14ac:dyDescent="0.25">
      <c r="C82" t="s">
        <v>194</v>
      </c>
      <c r="D82" s="2">
        <f>AND('6. Mijn gegevens'!C48&lt;&gt;"",'6. Mijn gegevens'!C48&lt;&gt;0)*1</f>
        <v>0</v>
      </c>
    </row>
    <row r="83" spans="2:5" x14ac:dyDescent="0.25">
      <c r="C83" t="s">
        <v>195</v>
      </c>
      <c r="D83" s="64">
        <f>PRODUCT(D79:D82)</f>
        <v>0</v>
      </c>
    </row>
    <row r="85" spans="2:5" x14ac:dyDescent="0.25">
      <c r="B85" t="s">
        <v>196</v>
      </c>
      <c r="D85" s="2">
        <f>D83*D77</f>
        <v>0</v>
      </c>
    </row>
    <row r="88" spans="2:5" ht="15.75" thickBot="1" x14ac:dyDescent="0.3">
      <c r="B88" s="15" t="s">
        <v>50</v>
      </c>
      <c r="C88" s="15"/>
      <c r="D88" s="15"/>
      <c r="E88" s="15"/>
    </row>
    <row r="90" spans="2:5" x14ac:dyDescent="0.25">
      <c r="B90" t="str">
        <f>Basistabellen!I40</f>
        <v>tot en met € 10.350</v>
      </c>
    </row>
    <row r="91" spans="2:5" x14ac:dyDescent="0.25">
      <c r="B91" t="str">
        <f>Basistabellen!I41</f>
        <v>vanaf € 10.351 tot € 22.357</v>
      </c>
    </row>
    <row r="92" spans="2:5" x14ac:dyDescent="0.25">
      <c r="B92" t="str">
        <f>Basistabellen!I42</f>
        <v>vanaf € 22.357 tot € 36.650</v>
      </c>
    </row>
    <row r="93" spans="2:5" x14ac:dyDescent="0.25">
      <c r="B93" t="str">
        <f>Basistabellen!I43</f>
        <v>vanaf € 36.650 tot € 109.347</v>
      </c>
    </row>
    <row r="94" spans="2:5" x14ac:dyDescent="0.25">
      <c r="B94" t="str">
        <f>Basistabellen!I44</f>
        <v>vanaf € 109.347</v>
      </c>
    </row>
  </sheetData>
  <sheetProtection algorithmName="SHA-512" hashValue="PLpjN/j2qVTmJD0TIHBmHJB09g90VSpM2j7II+56K2OstxoaYPMMx6lpvy5l9Kiso2+J5zrBF2aBjBGzADg8EA==" saltValue="fZOmG518IFR1ZcmtOzGQYA==" spinCount="100000" sheet="1" objects="1" scenarios="1"/>
  <conditionalFormatting sqref="G42:G49 E39:G41 E42:F46">
    <cfRule type="cellIs" dxfId="4" priority="1" operator="equal">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55E8-0E45-47CD-91C7-983651F39474}">
  <sheetPr codeName="Blad12"/>
  <dimension ref="B2:J53"/>
  <sheetViews>
    <sheetView topLeftCell="A2" workbookViewId="0">
      <selection activeCell="B5" sqref="B5"/>
    </sheetView>
  </sheetViews>
  <sheetFormatPr defaultRowHeight="15" x14ac:dyDescent="0.25"/>
  <cols>
    <col min="2" max="2" width="26.85546875" customWidth="1"/>
    <col min="3" max="7" width="16" customWidth="1"/>
    <col min="9" max="9" width="42.5703125" bestFit="1" customWidth="1"/>
    <col min="10" max="10" width="42.42578125" bestFit="1" customWidth="1"/>
  </cols>
  <sheetData>
    <row r="2" spans="2:10" ht="18.75" x14ac:dyDescent="0.3">
      <c r="B2" s="6" t="s">
        <v>227</v>
      </c>
    </row>
    <row r="5" spans="2:10" ht="15.75" thickBot="1" x14ac:dyDescent="0.3">
      <c r="B5" s="66" t="s">
        <v>61</v>
      </c>
      <c r="C5" s="66"/>
      <c r="D5" s="66"/>
      <c r="E5" s="66"/>
      <c r="F5" s="66"/>
      <c r="G5" s="66"/>
      <c r="H5" s="66"/>
      <c r="I5" s="66"/>
      <c r="J5" s="66"/>
    </row>
    <row r="7" spans="2:10" x14ac:dyDescent="0.25">
      <c r="B7" s="84" t="s">
        <v>62</v>
      </c>
      <c r="C7" s="84" t="s">
        <v>63</v>
      </c>
      <c r="D7" s="17" t="s">
        <v>64</v>
      </c>
      <c r="E7" s="17" t="s">
        <v>65</v>
      </c>
    </row>
    <row r="8" spans="2:10" x14ac:dyDescent="0.25">
      <c r="B8" s="77">
        <v>1</v>
      </c>
      <c r="C8" s="77">
        <v>19603</v>
      </c>
      <c r="D8" s="78">
        <v>2019</v>
      </c>
      <c r="E8" s="78">
        <f>66*12+4</f>
        <v>796</v>
      </c>
      <c r="F8" s="79"/>
    </row>
    <row r="9" spans="2:10" x14ac:dyDescent="0.25">
      <c r="B9" s="77">
        <v>19603</v>
      </c>
      <c r="C9" s="77">
        <v>19968</v>
      </c>
      <c r="D9" s="78">
        <v>2020</v>
      </c>
      <c r="E9" s="78">
        <v>796</v>
      </c>
      <c r="F9" s="79"/>
    </row>
    <row r="10" spans="2:10" x14ac:dyDescent="0.25">
      <c r="B10" s="77">
        <v>19968</v>
      </c>
      <c r="C10" s="77">
        <v>20333</v>
      </c>
      <c r="D10" s="78">
        <v>2021</v>
      </c>
      <c r="E10" s="78">
        <v>796</v>
      </c>
      <c r="F10" s="79"/>
    </row>
    <row r="11" spans="2:10" x14ac:dyDescent="0.25">
      <c r="B11" s="80">
        <v>20333</v>
      </c>
      <c r="C11" s="80">
        <v>20605</v>
      </c>
      <c r="D11">
        <v>2022</v>
      </c>
      <c r="E11" s="81">
        <v>799</v>
      </c>
      <c r="F11" s="79"/>
    </row>
    <row r="12" spans="2:10" x14ac:dyDescent="0.25">
      <c r="B12" s="80">
        <v>20607</v>
      </c>
      <c r="C12" s="80">
        <v>20880</v>
      </c>
      <c r="D12">
        <v>2023</v>
      </c>
      <c r="E12" s="81">
        <v>802</v>
      </c>
      <c r="F12" s="79"/>
    </row>
    <row r="13" spans="2:10" x14ac:dyDescent="0.25">
      <c r="B13" s="80">
        <v>20880</v>
      </c>
      <c r="C13" s="80">
        <v>21186</v>
      </c>
      <c r="D13">
        <v>2024</v>
      </c>
      <c r="E13" s="81">
        <v>804</v>
      </c>
      <c r="F13" s="79"/>
    </row>
    <row r="14" spans="2:10" x14ac:dyDescent="0.25">
      <c r="B14" s="80">
        <v>21186</v>
      </c>
      <c r="C14" s="80">
        <v>21550</v>
      </c>
      <c r="D14">
        <v>2025</v>
      </c>
      <c r="E14" s="81">
        <v>804</v>
      </c>
      <c r="F14" s="79"/>
    </row>
    <row r="15" spans="2:10" x14ac:dyDescent="0.25">
      <c r="B15" s="80">
        <v>21551</v>
      </c>
      <c r="C15" s="80">
        <v>21915</v>
      </c>
      <c r="D15">
        <v>2026</v>
      </c>
      <c r="E15" s="81">
        <v>804</v>
      </c>
      <c r="F15" s="79"/>
    </row>
    <row r="16" spans="2:10" x14ac:dyDescent="0.25">
      <c r="B16" s="80">
        <v>21916</v>
      </c>
      <c r="C16" s="80">
        <v>22281</v>
      </c>
      <c r="D16">
        <v>2027</v>
      </c>
      <c r="E16" s="81">
        <v>804</v>
      </c>
      <c r="F16" s="79"/>
    </row>
    <row r="17" spans="2:10" x14ac:dyDescent="0.25">
      <c r="B17" s="82">
        <v>22282</v>
      </c>
      <c r="C17" s="82"/>
      <c r="D17">
        <v>2028</v>
      </c>
      <c r="E17" s="81">
        <v>807</v>
      </c>
      <c r="F17" s="79"/>
    </row>
    <row r="20" spans="2:10" ht="15.75" thickBot="1" x14ac:dyDescent="0.3">
      <c r="B20" s="66" t="s">
        <v>143</v>
      </c>
      <c r="C20" s="66"/>
      <c r="D20" s="66"/>
      <c r="E20" s="66"/>
      <c r="F20" s="66"/>
      <c r="G20" s="66"/>
      <c r="H20" s="66"/>
      <c r="I20" s="66"/>
      <c r="J20" s="66"/>
    </row>
    <row r="21" spans="2:10" x14ac:dyDescent="0.25">
      <c r="B21" s="74">
        <v>1</v>
      </c>
      <c r="C21" s="16" t="s">
        <v>144</v>
      </c>
    </row>
    <row r="22" spans="2:10" x14ac:dyDescent="0.25">
      <c r="B22" s="74">
        <v>2</v>
      </c>
      <c r="C22" s="16" t="s">
        <v>145</v>
      </c>
    </row>
    <row r="23" spans="2:10" x14ac:dyDescent="0.25">
      <c r="B23" s="74">
        <v>3</v>
      </c>
      <c r="C23" s="16" t="s">
        <v>146</v>
      </c>
    </row>
    <row r="24" spans="2:10" x14ac:dyDescent="0.25">
      <c r="B24" s="74">
        <v>4</v>
      </c>
      <c r="C24" s="16" t="s">
        <v>147</v>
      </c>
    </row>
    <row r="25" spans="2:10" x14ac:dyDescent="0.25">
      <c r="B25" s="74">
        <v>5</v>
      </c>
      <c r="C25" s="16" t="s">
        <v>148</v>
      </c>
    </row>
    <row r="26" spans="2:10" x14ac:dyDescent="0.25">
      <c r="B26" s="74">
        <v>6</v>
      </c>
      <c r="C26" s="16" t="s">
        <v>149</v>
      </c>
    </row>
    <row r="27" spans="2:10" x14ac:dyDescent="0.25">
      <c r="B27" s="74">
        <v>7</v>
      </c>
      <c r="C27" s="16" t="s">
        <v>150</v>
      </c>
    </row>
    <row r="28" spans="2:10" x14ac:dyDescent="0.25">
      <c r="B28" s="74">
        <v>8</v>
      </c>
      <c r="C28" s="16" t="s">
        <v>151</v>
      </c>
    </row>
    <row r="29" spans="2:10" x14ac:dyDescent="0.25">
      <c r="B29" s="74">
        <v>9</v>
      </c>
      <c r="C29" s="16" t="s">
        <v>152</v>
      </c>
    </row>
    <row r="30" spans="2:10" x14ac:dyDescent="0.25">
      <c r="B30" s="74">
        <v>10</v>
      </c>
      <c r="C30" s="16" t="s">
        <v>153</v>
      </c>
    </row>
    <row r="31" spans="2:10" x14ac:dyDescent="0.25">
      <c r="B31" s="74">
        <v>11</v>
      </c>
      <c r="C31" s="16" t="s">
        <v>154</v>
      </c>
    </row>
    <row r="32" spans="2:10" x14ac:dyDescent="0.25">
      <c r="B32" s="74">
        <v>12</v>
      </c>
      <c r="C32" s="16" t="s">
        <v>155</v>
      </c>
    </row>
    <row r="33" spans="2:10" x14ac:dyDescent="0.25">
      <c r="B33" s="74">
        <v>13</v>
      </c>
      <c r="C33" s="16" t="s">
        <v>144</v>
      </c>
    </row>
    <row r="35" spans="2:10" ht="15.75" thickBot="1" x14ac:dyDescent="0.3">
      <c r="B35" s="66" t="s">
        <v>202</v>
      </c>
      <c r="C35" s="66"/>
      <c r="D35" s="66"/>
      <c r="E35" s="66"/>
      <c r="F35" s="66"/>
      <c r="G35" s="66"/>
      <c r="H35" s="66"/>
      <c r="I35" s="66"/>
      <c r="J35" s="66"/>
    </row>
    <row r="37" spans="2:10" x14ac:dyDescent="0.25">
      <c r="I37" s="17" t="s">
        <v>203</v>
      </c>
    </row>
    <row r="39" spans="2:10" x14ac:dyDescent="0.25">
      <c r="C39" s="56" t="s">
        <v>215</v>
      </c>
      <c r="D39" s="56" t="s">
        <v>47</v>
      </c>
      <c r="E39" s="56" t="s">
        <v>216</v>
      </c>
      <c r="F39" s="56" t="s">
        <v>11</v>
      </c>
      <c r="G39" s="56" t="s">
        <v>19</v>
      </c>
      <c r="I39" s="17" t="s">
        <v>204</v>
      </c>
      <c r="J39" s="17" t="s">
        <v>50</v>
      </c>
    </row>
    <row r="40" spans="2:10" x14ac:dyDescent="0.25">
      <c r="C40" s="4">
        <v>0</v>
      </c>
      <c r="D40" s="4">
        <v>10350</v>
      </c>
      <c r="E40" s="23">
        <f>AND('Bruto-netto'!$C$18&gt;C40,'Bruto-netto'!$C$18&lt;D40)*1</f>
        <v>0</v>
      </c>
      <c r="F40" s="4">
        <f>('Bruto-netto'!F85*4.541%)*$E$40</f>
        <v>0</v>
      </c>
      <c r="G40" s="4">
        <f>('Bruto-netto'!G85*4.541%)*$E$40</f>
        <v>0</v>
      </c>
      <c r="I40" t="s">
        <v>205</v>
      </c>
      <c r="J40" t="s">
        <v>206</v>
      </c>
    </row>
    <row r="41" spans="2:10" x14ac:dyDescent="0.25">
      <c r="C41" s="4">
        <f>D40+1</f>
        <v>10351</v>
      </c>
      <c r="D41" s="4">
        <v>22375</v>
      </c>
      <c r="E41" s="23">
        <f>AND('Bruto-netto'!$C$18&gt;C41,'Bruto-netto'!$C$18&lt;D41)*1</f>
        <v>0</v>
      </c>
      <c r="F41" s="4">
        <f>(470+28.461%*('Bruto-netto'!F85-10350))*$E$41</f>
        <v>0</v>
      </c>
      <c r="G41" s="4">
        <f>(470+28.461%*('Bruto-netto'!G85-10350))*$E$41</f>
        <v>0</v>
      </c>
      <c r="I41" t="s">
        <v>207</v>
      </c>
      <c r="J41" t="s">
        <v>208</v>
      </c>
    </row>
    <row r="42" spans="2:10" x14ac:dyDescent="0.25">
      <c r="C42" s="4">
        <v>22375</v>
      </c>
      <c r="D42" s="4">
        <v>36650</v>
      </c>
      <c r="E42" s="23">
        <f>AND('Bruto-netto'!$C$18&gt;C42,'Bruto-netto'!$C$18&lt;D42)*1</f>
        <v>0</v>
      </c>
      <c r="F42" s="4">
        <f>(3887+2.61%*('Bruto-netto'!F85-22356))*$E$42</f>
        <v>0</v>
      </c>
      <c r="G42" s="4">
        <f>(3887+2.61%*('Bruto-netto'!G85-22356))*$E$42</f>
        <v>0</v>
      </c>
      <c r="I42" t="s">
        <v>209</v>
      </c>
      <c r="J42" t="s">
        <v>210</v>
      </c>
    </row>
    <row r="43" spans="2:10" x14ac:dyDescent="0.25">
      <c r="C43" s="4">
        <v>36650</v>
      </c>
      <c r="D43" s="4">
        <v>109347</v>
      </c>
      <c r="E43" s="23">
        <f>AND('Bruto-netto'!$C$18&gt;C43,'Bruto-netto'!$C$18&lt;D43)*1</f>
        <v>0</v>
      </c>
      <c r="F43" s="4">
        <f>(4260-5.86%*('Bruto-netto'!F85-36649))*$E$43</f>
        <v>0</v>
      </c>
      <c r="G43" s="4">
        <f>(4260-5.86%*('Bruto-netto'!G85-36649))*$E$43</f>
        <v>0</v>
      </c>
      <c r="I43" t="s">
        <v>211</v>
      </c>
      <c r="J43" t="s">
        <v>212</v>
      </c>
    </row>
    <row r="44" spans="2:10" x14ac:dyDescent="0.25">
      <c r="C44" s="4">
        <v>109347</v>
      </c>
      <c r="D44" s="4"/>
      <c r="E44" s="23">
        <f>AND('Bruto-netto'!$C$18&gt;C44,'Bruto-netto'!$C$18&lt;D44)*1</f>
        <v>0</v>
      </c>
      <c r="F44" s="4">
        <v>0</v>
      </c>
      <c r="G44" s="4"/>
      <c r="I44" t="s">
        <v>213</v>
      </c>
      <c r="J44" t="s">
        <v>214</v>
      </c>
    </row>
    <row r="46" spans="2:10" x14ac:dyDescent="0.25">
      <c r="C46" s="17" t="s">
        <v>226</v>
      </c>
      <c r="D46" s="83"/>
      <c r="E46" s="17"/>
      <c r="F46" s="71">
        <f>MAX(F40:F44)</f>
        <v>0</v>
      </c>
      <c r="G46" s="20">
        <f>MAX(G40:G44)</f>
        <v>0</v>
      </c>
      <c r="I46" s="59" t="s">
        <v>225</v>
      </c>
    </row>
    <row r="50" spans="2:10" ht="15.75" thickBot="1" x14ac:dyDescent="0.3">
      <c r="B50" s="66" t="s">
        <v>249</v>
      </c>
      <c r="C50" s="66"/>
      <c r="D50" s="66"/>
      <c r="E50" s="66"/>
      <c r="F50" s="66"/>
      <c r="G50" s="66"/>
      <c r="H50" s="66"/>
      <c r="I50" s="66"/>
      <c r="J50" s="66"/>
    </row>
    <row r="52" spans="2:10" x14ac:dyDescent="0.25">
      <c r="B52" t="s">
        <v>247</v>
      </c>
    </row>
    <row r="53" spans="2:10" x14ac:dyDescent="0.25">
      <c r="B53" t="s">
        <v>199</v>
      </c>
    </row>
  </sheetData>
  <sheetProtection algorithmName="SHA-512" hashValue="wlB1hzG3bFekGvCEHUjDv4MBNcc/qy9FehoVGeD4kmAP7qJKc0uXefpwkNq0gxuUtSnWNEMsKvUDmO+7J0iIPA==" saltValue="CIebO4+GqADnlFAjhm/bqQ==" spinCount="100000" sheet="1" objects="1" scenarios="1"/>
  <phoneticPr fontId="23" type="noConversion"/>
  <hyperlinks>
    <hyperlink ref="I46" r:id="rId1" display="https://www.belastingdienst.nl/wps/wcm/connect/bldcontentnl/belastingdienst/prive/inkomstenbelasting/heffingskortingen_boxen_tarieven/heffingskortingen/arbeidskorting/tabel-arbeidskorting-2022" xr:uid="{8C11093C-CDB8-4449-911F-F96CA33B450C}"/>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2931-07C2-444F-8D42-96C3D9BE8541}">
  <sheetPr codeName="Blad13">
    <pageSetUpPr fitToPage="1"/>
  </sheetPr>
  <dimension ref="A1:E17"/>
  <sheetViews>
    <sheetView showGridLines="0" workbookViewId="0">
      <selection activeCell="B5" sqref="B5"/>
    </sheetView>
  </sheetViews>
  <sheetFormatPr defaultColWidth="9.140625" defaultRowHeight="15" x14ac:dyDescent="0.25"/>
  <cols>
    <col min="1" max="1" width="3.5703125" style="5" customWidth="1"/>
    <col min="2" max="2" width="21" style="7" customWidth="1"/>
    <col min="3" max="3" width="26.140625" style="7" customWidth="1"/>
    <col min="4" max="4" width="39.5703125" style="7" customWidth="1"/>
    <col min="5" max="16384" width="9.140625" style="7"/>
  </cols>
  <sheetData>
    <row r="1" spans="1:5" ht="50.1" customHeight="1" x14ac:dyDescent="0.3">
      <c r="A1" s="5" t="s">
        <v>66</v>
      </c>
      <c r="B1" s="6" t="s">
        <v>67</v>
      </c>
    </row>
    <row r="2" spans="1:5" ht="51" customHeight="1" x14ac:dyDescent="0.25">
      <c r="A2" s="5" t="s">
        <v>68</v>
      </c>
      <c r="B2" s="121" t="s">
        <v>69</v>
      </c>
      <c r="C2" s="121"/>
      <c r="D2" s="8" t="s">
        <v>70</v>
      </c>
    </row>
    <row r="3" spans="1:5" x14ac:dyDescent="0.25">
      <c r="A3" s="5" t="s">
        <v>71</v>
      </c>
      <c r="B3" s="9" t="s">
        <v>72</v>
      </c>
      <c r="C3" s="10" t="s">
        <v>73</v>
      </c>
      <c r="D3" s="7" t="s">
        <v>74</v>
      </c>
    </row>
    <row r="4" spans="1:5" ht="75" x14ac:dyDescent="0.25">
      <c r="A4" s="5" t="s">
        <v>75</v>
      </c>
      <c r="B4" s="11">
        <f ca="1">TODAY()</f>
        <v>44963</v>
      </c>
      <c r="C4" s="7" t="s">
        <v>76</v>
      </c>
      <c r="D4" s="7" t="s">
        <v>114</v>
      </c>
    </row>
    <row r="5" spans="1:5" ht="90" x14ac:dyDescent="0.25">
      <c r="B5" s="67" t="str">
        <f>IFERROR(IF('7. Inzicht'!C27="","n.v.t.",VLOOKUP(MONTH('7. Inzicht'!C27),Basistabellen!$B$20:$C$32,2,FALSE)&amp;" "&amp;YEAR('7. Inzicht'!C27)),"")</f>
        <v/>
      </c>
      <c r="C5" s="7" t="s">
        <v>77</v>
      </c>
      <c r="D5" s="7" t="s">
        <v>78</v>
      </c>
    </row>
    <row r="6" spans="1:5" ht="45" x14ac:dyDescent="0.25">
      <c r="B6" s="67" t="str">
        <f ca="1">IFERROR(VLOOKUP(MONTH('7. Inzicht'!C29),Basistabellen!$B$20:$C$32,2,FALSE)&amp;" "&amp;YEAR('7. Inzicht'!C29),"")</f>
        <v/>
      </c>
      <c r="C6" s="7" t="s">
        <v>79</v>
      </c>
      <c r="D6" s="7" t="s">
        <v>115</v>
      </c>
    </row>
    <row r="7" spans="1:5" ht="60" x14ac:dyDescent="0.25">
      <c r="B7" s="58" t="str">
        <f>Rekenblad!C6</f>
        <v/>
      </c>
      <c r="C7" s="7" t="s">
        <v>80</v>
      </c>
      <c r="D7" s="7" t="s">
        <v>116</v>
      </c>
    </row>
    <row r="11" spans="1:5" ht="18.75" x14ac:dyDescent="0.3">
      <c r="B11" s="6" t="s">
        <v>81</v>
      </c>
    </row>
    <row r="12" spans="1:5" x14ac:dyDescent="0.25">
      <c r="B12" s="7" t="s">
        <v>72</v>
      </c>
      <c r="D12" s="7" t="s">
        <v>82</v>
      </c>
    </row>
    <row r="13" spans="1:5" x14ac:dyDescent="0.25">
      <c r="B13" s="7" t="str">
        <f ca="1">IFERROR(IF(LEN(Grafiekgegevens!B4)=0,"",IF(Grafiekgegevens!$D$2="Jaar",YEAR(Grafiekgegevens!B4),IF(Grafiekgegevens!$D$2="Leeg","",DAY(Grafiekgegevens!B4)&amp;" "&amp;TEXT(Grafiekgegevens!B4,"mmm")))),"")</f>
        <v>6 feb</v>
      </c>
      <c r="D13" s="7">
        <f ca="1">IFERROR(IF(LEN(Grafiekgegevens!B4)=0,"",YEAR(Grafiekgegevens!B4)),"")</f>
        <v>2023</v>
      </c>
      <c r="E13" s="12" t="s">
        <v>83</v>
      </c>
    </row>
    <row r="14" spans="1:5" x14ac:dyDescent="0.25">
      <c r="B14" s="7" t="str">
        <f>IFERROR(IF(LEN(Grafiekgegevens!#REF!)=0,"",IF(Grafiekgegevens!$D$2="Jaar",YEAR(Grafiekgegevens!#REF!),IF(Grafiekgegevens!$D$2="Leeg","",DAY(Grafiekgegevens!#REF!)&amp;" "&amp;TEXT(Grafiekgegevens!#REF!,"mmm")))),"")</f>
        <v/>
      </c>
      <c r="D14" s="7" t="str">
        <f ca="1">IFERROR(IF(LEN(Grafiekgegevens!B4)=0,"",IF(YEAR(Grafiekgegevens!#REF!)=$D$13,$D$13,YEAR(Grafiekgegevens!#REF!))),"")</f>
        <v/>
      </c>
      <c r="E14" s="12" t="s">
        <v>84</v>
      </c>
    </row>
    <row r="15" spans="1:5" x14ac:dyDescent="0.25">
      <c r="B15" s="7" t="str">
        <f>IFERROR(IF(LEN(Grafiekgegevens!#REF!)=0,"",IF(Grafiekgegevens!$D$2="Jaar",YEAR(Grafiekgegevens!#REF!),IF(Grafiekgegevens!$D$2="Leeg","",DAY(Grafiekgegevens!#REF!)&amp;" "&amp;TEXT(Grafiekgegevens!#REF!,"mmm")))),"")</f>
        <v/>
      </c>
      <c r="D15" s="7" t="str">
        <f ca="1">IFERROR(IF(LEN(Grafiekgegevens!B4)=0,"",IF(YEAR(Grafiekgegevens!#REF!)=$D$13,"",YEAR(Grafiekgegevens!#REF!))),"")</f>
        <v/>
      </c>
      <c r="E15" s="12" t="s">
        <v>85</v>
      </c>
    </row>
    <row r="16" spans="1:5" x14ac:dyDescent="0.25">
      <c r="B16" s="7" t="str">
        <f>IFERROR(IF(LEN(Grafiekgegevens!B7)=0,"",IF(Grafiekgegevens!$D$2="Jaar",YEAR(Grafiekgegevens!B7),IF(Grafiekgegevens!$D$2="Leeg","",DAY(Grafiekgegevens!B7)&amp;" "&amp;TEXT(Grafiekgegevens!B7,"mmm")))),"")</f>
        <v/>
      </c>
    </row>
    <row r="17" spans="2:2" x14ac:dyDescent="0.25">
      <c r="B17" s="7" t="str">
        <f>IFERROR(IF(LEN(Grafiekgegevens!#REF!)=0,"",IF(Grafiekgegevens!$D$2="Jaar",YEAR(Grafiekgegevens!#REF!),IF(Grafiekgegevens!$D$2="Leeg","",DAY(Grafiekgegevens!#REF!)&amp;" "&amp;TEXT(Grafiekgegevens!#REF!,"mmm")))),"")</f>
        <v/>
      </c>
    </row>
  </sheetData>
  <sheetProtection algorithmName="SHA-512" hashValue="kIHJAL2bKqmgtFU5xq/7Uc1Z0JMdbUU7xTY0o3gctorZse3eNH+1QW7zrjZBONbIFD/Z5hkFTIpSM1w9UzMb5Q==" saltValue="nPHhwRhOD1zx1/jskyBMWQ==" spinCount="100000" sheet="1" objects="1" scenarios="1"/>
  <mergeCells count="1">
    <mergeCell ref="B2:C2"/>
  </mergeCells>
  <conditionalFormatting sqref="B2:C2">
    <cfRule type="notContainsBlanks" dxfId="3" priority="1">
      <formula>LEN(TRIM(B2))&gt;0</formula>
    </cfRule>
  </conditionalFormatting>
  <dataValidations count="1">
    <dataValidation type="list" allowBlank="1" showInputMessage="1" showErrorMessage="1" sqref="D2" xr:uid="{B5590B5C-C85D-42D1-9627-864943840CED}">
      <formula1>"Jaar,Dag Maand,Leeg"</formula1>
    </dataValidation>
  </dataValidations>
  <printOptions horizontalCentered="1"/>
  <pageMargins left="0.25" right="0.25" top="0.75" bottom="0.75" header="0.3" footer="0.3"/>
  <pageSetup paperSize="9" orientation="landscape" horizontalDpi="1200" verticalDpi="1200" r:id="rId1"/>
  <headerFooter differentFirst="1">
    <oddFooter>Page &amp;P of &amp;N</oddFoot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2E5F-B8A6-4910-9284-D8E32E95514B}">
  <sheetPr codeName="Blad3">
    <tabColor rgb="FF002060"/>
  </sheetPr>
  <dimension ref="A1"/>
  <sheetViews>
    <sheetView showGridLines="0" showRowColHeaders="0" topLeftCell="A124" zoomScaleNormal="100" workbookViewId="0">
      <selection activeCell="Y6" sqref="Y6"/>
    </sheetView>
  </sheetViews>
  <sheetFormatPr defaultRowHeight="15" x14ac:dyDescent="0.25"/>
  <cols>
    <col min="1" max="1" width="10.7109375" customWidth="1"/>
  </cols>
  <sheetData/>
  <sheetProtection algorithmName="SHA-512" hashValue="Iun8JeNZfN+4yhtLXgSo7jpDfa62Kolp92QEdXJiqDKJ122qX2h11norLL780+yaQnWX1T+2FzfUp7BvUDvzkg==" saltValue="VbbvWgX7L5oHSAIp5QcD+w=="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346CF-795B-43A2-8B65-DBF90D4B6D5F}">
  <sheetPr codeName="Blad1">
    <tabColor rgb="FF002060"/>
  </sheetPr>
  <dimension ref="A1"/>
  <sheetViews>
    <sheetView showGridLines="0" showRowColHeaders="0" topLeftCell="A52" zoomScaleNormal="100" workbookViewId="0">
      <selection activeCell="Y79" sqref="Y79"/>
    </sheetView>
  </sheetViews>
  <sheetFormatPr defaultRowHeight="15" x14ac:dyDescent="0.25"/>
  <cols>
    <col min="1" max="1" width="10.7109375" customWidth="1"/>
    <col min="2" max="2" width="26.7109375" bestFit="1" customWidth="1"/>
  </cols>
  <sheetData/>
  <sheetProtection algorithmName="SHA-512" hashValue="ObUyETNyKd6gpr25UBARqfDhk2Iv8j29INbMbOQ57bxAu7fMhYK+KIo1F4zLYHl860p5AGW9R+3AkFcsevXM3g==" saltValue="UNE9qfmL9boBtTi/a7wnfg=="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E2D4C-AEA1-4642-A575-5079863A1744}">
  <sheetPr codeName="Blad4">
    <tabColor rgb="FF002060"/>
  </sheetPr>
  <dimension ref="B23:O28"/>
  <sheetViews>
    <sheetView showGridLines="0" showRowColHeaders="0" zoomScaleNormal="100" workbookViewId="0">
      <selection activeCell="C23" sqref="C23"/>
    </sheetView>
  </sheetViews>
  <sheetFormatPr defaultRowHeight="15" x14ac:dyDescent="0.25"/>
  <cols>
    <col min="1" max="1" width="10.7109375" customWidth="1"/>
    <col min="2" max="2" width="26.42578125" customWidth="1"/>
  </cols>
  <sheetData>
    <row r="23" spans="2:15" x14ac:dyDescent="0.25">
      <c r="B23" t="s">
        <v>1</v>
      </c>
      <c r="C23" s="85"/>
      <c r="D23" s="86" t="s">
        <v>118</v>
      </c>
    </row>
    <row r="24" spans="2:15" x14ac:dyDescent="0.25">
      <c r="D24" s="16"/>
    </row>
    <row r="25" spans="2:15" x14ac:dyDescent="0.25">
      <c r="B25" t="s">
        <v>2</v>
      </c>
      <c r="C25" s="85"/>
      <c r="D25" s="16"/>
    </row>
    <row r="26" spans="2:15" x14ac:dyDescent="0.25">
      <c r="D26" s="16"/>
    </row>
    <row r="27" spans="2:15" x14ac:dyDescent="0.25">
      <c r="B27" t="s">
        <v>3</v>
      </c>
      <c r="C27" s="60"/>
      <c r="D27" s="86" t="s">
        <v>120</v>
      </c>
      <c r="E27" s="22"/>
      <c r="F27" s="22"/>
      <c r="G27" s="22"/>
      <c r="H27" s="22"/>
      <c r="I27" s="22"/>
      <c r="J27" s="22"/>
      <c r="K27" s="22"/>
      <c r="L27" s="22"/>
      <c r="M27" s="22"/>
      <c r="N27" s="22"/>
      <c r="O27" s="22"/>
    </row>
    <row r="28" spans="2:15" x14ac:dyDescent="0.25">
      <c r="B28" t="s">
        <v>86</v>
      </c>
      <c r="D28" s="86" t="s">
        <v>119</v>
      </c>
      <c r="E28" s="22"/>
      <c r="F28" s="22"/>
      <c r="G28" s="22"/>
      <c r="H28" s="22"/>
      <c r="I28" s="22"/>
      <c r="J28" s="22"/>
      <c r="K28" s="22"/>
      <c r="L28" s="22"/>
      <c r="M28" s="22"/>
      <c r="N28" s="22"/>
      <c r="O28" s="22"/>
    </row>
  </sheetData>
  <sheetProtection algorithmName="SHA-512" hashValue="lVcBqKb28Fs81HtyBfDCc2UbEmF678wtP8/Du/VIEAz2yrkWMYukaHUjVykvwiN2GZTToWTLuhW4cbbAR13KFQ==" saltValue="qPdnsRaTAQ8bPBnBax9H+A==" spinCount="100000" sheet="1" objects="1" scenarios="1"/>
  <dataValidations count="3">
    <dataValidation type="list" allowBlank="1" showInputMessage="1" showErrorMessage="1" error="Je kunt hier alleen &quot;ja&quot; of &quot;nee&quot; invullen." sqref="C27" xr:uid="{F06AC770-6AF8-4D46-B9D1-7C18B5820AD5}">
      <formula1>"ja,nee"</formula1>
    </dataValidation>
    <dataValidation type="decimal" allowBlank="1" showInputMessage="1" showErrorMessage="1" errorTitle="Verkeerde invoer" error="Voer een getal in groter dan het % werken en kleiner of gelijk aan 100% in." sqref="C25" xr:uid="{49FC0CA7-ED64-4551-B283-FDA590884C78}">
      <formula1>C23</formula1>
      <formula2>1</formula2>
    </dataValidation>
    <dataValidation type="decimal" allowBlank="1" showInputMessage="1" showErrorMessage="1" errorTitle="Verkeerde invoer" error="Voer een getal tussen de 50% en 100% in." sqref="C23" xr:uid="{0E562804-8B7D-478B-B5FC-EE587E6C69D4}">
      <formula1>0.5</formula1>
      <formula2>1</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DDBBB-407F-4D91-9620-2D77CF6C9148}">
  <sheetPr codeName="Blad5">
    <tabColor rgb="FF002060"/>
  </sheetPr>
  <dimension ref="A1:M45"/>
  <sheetViews>
    <sheetView showGridLines="0" showRowColHeaders="0" zoomScaleNormal="100" workbookViewId="0">
      <selection activeCell="V14" sqref="V14"/>
    </sheetView>
  </sheetViews>
  <sheetFormatPr defaultRowHeight="15" x14ac:dyDescent="0.25"/>
  <cols>
    <col min="1" max="1" width="10.7109375" customWidth="1"/>
    <col min="2" max="2" width="31" customWidth="1"/>
    <col min="3" max="3" width="10.5703125" customWidth="1"/>
    <col min="4" max="4" width="10.42578125" customWidth="1"/>
    <col min="5" max="5" width="14.140625" bestFit="1" customWidth="1"/>
    <col min="7" max="7" width="21.85546875" bestFit="1" customWidth="1"/>
    <col min="8" max="8" width="14.140625" bestFit="1" customWidth="1"/>
  </cols>
  <sheetData>
    <row r="1" spans="1:1" x14ac:dyDescent="0.25">
      <c r="A1" s="53">
        <v>38718</v>
      </c>
    </row>
    <row r="16" spans="1:1" ht="10.5" customHeight="1" x14ac:dyDescent="0.25"/>
    <row r="17" spans="2:12" x14ac:dyDescent="0.25">
      <c r="D17" s="38" t="str">
        <f>IF(Rekenblad!D69=0,"Let op! Je hebt de vorige stap nog niet helemaal ingevuld","")</f>
        <v>Let op! Je hebt de vorige stap nog niet helemaal ingevuld</v>
      </c>
    </row>
    <row r="18" spans="2:12" ht="10.5" customHeight="1" x14ac:dyDescent="0.25"/>
    <row r="19" spans="2:12" ht="23.25" x14ac:dyDescent="0.35">
      <c r="B19" s="1" t="s">
        <v>4</v>
      </c>
    </row>
    <row r="20" spans="2:12" ht="15.75" thickBot="1" x14ac:dyDescent="0.3">
      <c r="B20" s="15" t="s">
        <v>99</v>
      </c>
      <c r="C20" s="15"/>
      <c r="D20" s="15"/>
      <c r="E20" s="15"/>
      <c r="F20" s="15"/>
      <c r="G20" s="15"/>
      <c r="H20" s="15"/>
      <c r="I20" s="15"/>
      <c r="J20" s="15"/>
      <c r="K20" s="15"/>
      <c r="L20" s="15"/>
    </row>
    <row r="22" spans="2:12" x14ac:dyDescent="0.25">
      <c r="B22" t="s">
        <v>124</v>
      </c>
      <c r="C22" s="60"/>
      <c r="E22" s="22" t="s">
        <v>171</v>
      </c>
    </row>
    <row r="23" spans="2:12" x14ac:dyDescent="0.25">
      <c r="B23" t="s">
        <v>125</v>
      </c>
      <c r="E23" s="22" t="s">
        <v>172</v>
      </c>
    </row>
    <row r="25" spans="2:12" x14ac:dyDescent="0.25">
      <c r="B25" s="17" t="str">
        <f>IF(C22="ja","Als je deelneemt aan de Zware beroepenregeling kun je helaas niet deelnemen aan de generatieregeling.","")</f>
        <v/>
      </c>
    </row>
    <row r="26" spans="2:12" ht="7.5" customHeight="1" x14ac:dyDescent="0.25"/>
    <row r="27" spans="2:12" ht="15.75" thickBot="1" x14ac:dyDescent="0.3">
      <c r="B27" s="15" t="s">
        <v>5</v>
      </c>
      <c r="C27" s="15"/>
      <c r="D27" s="15"/>
      <c r="E27" s="15"/>
      <c r="F27" s="15"/>
      <c r="G27" s="15"/>
      <c r="H27" s="15"/>
      <c r="I27" s="15"/>
      <c r="J27" s="15"/>
      <c r="K27" s="15"/>
      <c r="L27" s="15"/>
    </row>
    <row r="29" spans="2:12" x14ac:dyDescent="0.25">
      <c r="B29" t="s">
        <v>173</v>
      </c>
      <c r="C29" s="61"/>
      <c r="E29" s="22" t="s">
        <v>123</v>
      </c>
    </row>
    <row r="30" spans="2:12" x14ac:dyDescent="0.25">
      <c r="E30" s="22" t="s">
        <v>122</v>
      </c>
    </row>
    <row r="31" spans="2:12" ht="6" customHeight="1" x14ac:dyDescent="0.25"/>
    <row r="32" spans="2:12" x14ac:dyDescent="0.25">
      <c r="B32" s="17" t="str">
        <f>IF(C29="","",IF(C29*'4. De regeling'!C23&lt;18,"Op basis van het aantal uren dat je werkt en de door jouw ingevoerde regeling kun je helaas niet deelnemen aan de regeling.",""))</f>
        <v/>
      </c>
      <c r="C32" s="17"/>
      <c r="D32" s="17"/>
      <c r="E32" s="17"/>
      <c r="F32" s="17"/>
      <c r="G32" s="17"/>
      <c r="H32" s="17"/>
      <c r="I32" s="17"/>
      <c r="J32" s="17"/>
      <c r="K32" s="17"/>
      <c r="L32" s="17"/>
    </row>
    <row r="33" spans="2:13" ht="6" customHeight="1" x14ac:dyDescent="0.25"/>
    <row r="34" spans="2:13" ht="15.75" thickBot="1" x14ac:dyDescent="0.3">
      <c r="B34" s="15" t="s">
        <v>6</v>
      </c>
      <c r="C34" s="15"/>
      <c r="D34" s="15"/>
      <c r="E34" s="15"/>
      <c r="F34" s="15"/>
      <c r="G34" s="15"/>
      <c r="H34" s="15"/>
      <c r="I34" s="15"/>
      <c r="J34" s="15"/>
      <c r="K34" s="15"/>
      <c r="L34" s="15"/>
    </row>
    <row r="36" spans="2:13" x14ac:dyDescent="0.25">
      <c r="B36" t="s">
        <v>7</v>
      </c>
      <c r="C36" s="62"/>
      <c r="E36" s="22" t="s">
        <v>121</v>
      </c>
      <c r="H36" s="22"/>
      <c r="I36" s="22"/>
      <c r="J36" s="22"/>
      <c r="K36" s="22"/>
      <c r="L36" s="22"/>
      <c r="M36" s="22"/>
    </row>
    <row r="37" spans="2:13" x14ac:dyDescent="0.25">
      <c r="E37" s="22" t="s">
        <v>174</v>
      </c>
      <c r="H37" s="22"/>
      <c r="I37" s="22"/>
      <c r="J37" s="22"/>
      <c r="K37" s="22"/>
      <c r="L37" s="22"/>
      <c r="M37" s="22"/>
    </row>
    <row r="38" spans="2:13" x14ac:dyDescent="0.25">
      <c r="E38" s="22"/>
      <c r="H38" s="22"/>
      <c r="I38" s="22"/>
      <c r="J38" s="22"/>
      <c r="K38" s="22"/>
      <c r="L38" s="22"/>
      <c r="M38" s="22"/>
    </row>
    <row r="40" spans="2:13" ht="15.75" thickBot="1" x14ac:dyDescent="0.3">
      <c r="B40" s="15" t="s">
        <v>109</v>
      </c>
      <c r="C40" s="15"/>
      <c r="D40" s="15"/>
      <c r="E40" s="15"/>
      <c r="F40" s="15"/>
      <c r="G40" s="15"/>
      <c r="H40" s="15"/>
      <c r="I40" s="15"/>
      <c r="J40" s="15"/>
      <c r="K40" s="15"/>
      <c r="L40" s="15"/>
    </row>
    <row r="42" spans="2:13" x14ac:dyDescent="0.25">
      <c r="B42" t="s">
        <v>8</v>
      </c>
      <c r="C42" s="62"/>
      <c r="E42" s="22" t="s">
        <v>126</v>
      </c>
    </row>
    <row r="43" spans="2:13" x14ac:dyDescent="0.25">
      <c r="E43" s="22" t="s">
        <v>175</v>
      </c>
    </row>
    <row r="45" spans="2:13" x14ac:dyDescent="0.25">
      <c r="B45" s="108" t="str">
        <f ca="1">IF(Rekenblad!D77=0,"",IF(TODAY()&gt;Rekenblad!C6,"Je bent je aow-datum al gepasseerd, je kunt niet meer deelnemen aan de regeling",IF(Startdatum&gt;TODAY(),"Je kunt voor het eerst deelnemen vanaf "&amp;Rekenblad!D9,"Je kunt direct gaan deelnemen aan de regeling")))</f>
        <v/>
      </c>
      <c r="C45" s="108"/>
      <c r="D45" s="108"/>
      <c r="E45" s="108"/>
      <c r="F45" s="108"/>
      <c r="G45" s="108"/>
      <c r="H45" s="115"/>
      <c r="I45" s="115"/>
      <c r="J45" s="108"/>
      <c r="K45" s="108"/>
      <c r="L45" s="108"/>
    </row>
  </sheetData>
  <sheetProtection algorithmName="SHA-512" hashValue="5Tol9/ckxt1d1VpvW3kxCa/3qINTfSb0EY0CBeKYD9dtVddyuj6zF03Xwp9tBIk4/zf3/DxAw8qvao9JNWDZ1Q==" saltValue="r1vJyckeyEbhmuD9oymM2Q==" spinCount="100000" sheet="1" objects="1" scenarios="1"/>
  <mergeCells count="1">
    <mergeCell ref="H45:I45"/>
  </mergeCells>
  <conditionalFormatting sqref="A40:XFD41 H42:XFD43 A42:F43">
    <cfRule type="expression" dxfId="17" priority="6">
      <formula>$C$36=""</formula>
    </cfRule>
  </conditionalFormatting>
  <conditionalFormatting sqref="A27:XFD28 A30:XFD32 I29:XFD29 A29:G29">
    <cfRule type="expression" dxfId="16" priority="9">
      <formula>OR($C$22="",$C$22="ja")</formula>
    </cfRule>
  </conditionalFormatting>
  <conditionalFormatting sqref="B25:L25">
    <cfRule type="expression" dxfId="15" priority="5">
      <formula>$C$22="ja"</formula>
    </cfRule>
  </conditionalFormatting>
  <conditionalFormatting sqref="B45:H45 J45:L45">
    <cfRule type="expression" dxfId="14" priority="18">
      <formula>AND($C$36&lt;&gt;"",$C$42&lt;&gt;"")</formula>
    </cfRule>
  </conditionalFormatting>
  <dataValidations count="1">
    <dataValidation type="decimal" allowBlank="1" showInputMessage="1" showErrorMessage="1" errorTitle="Verkeerde invoer" error="Voer hier een getal in tussen 0 en 40 uur." sqref="C29" xr:uid="{42B9EE5A-E450-42B6-AA2D-E2BD6905F151}">
      <formula1>0</formula1>
      <formula2>40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7" id="{D7DD8C85-3CFF-49DA-8610-2496946B4E9E}">
            <xm:f>OR($C$29="",$C$29*'4. De regeling'!$C$23&lt;18)</xm:f>
            <x14:dxf>
              <font>
                <color theme="0"/>
              </font>
              <fill>
                <patternFill patternType="none">
                  <bgColor auto="1"/>
                </patternFill>
              </fill>
              <border>
                <left/>
                <right/>
                <top/>
                <bottom/>
              </border>
            </x14:dxf>
          </x14:cfRule>
          <xm:sqref>A34:XFD35 H36:XFD38 A36:F38 A39:XFD41 H42:XFD43 A42:F43</xm:sqref>
        </x14:conditionalFormatting>
        <x14:conditionalFormatting xmlns:xm="http://schemas.microsoft.com/office/excel/2006/main">
          <x14:cfRule type="expression" priority="4" id="{D5BBD009-C7F9-49A4-AFF3-4A17E27B0678}">
            <xm:f>AND($C$29&lt;&gt;"",$C$29*'4. De regeling'!$C$23&lt;18)</xm:f>
            <x14:dxf>
              <fill>
                <patternFill>
                  <bgColor theme="7" tint="0.59996337778862885"/>
                </patternFill>
              </fill>
            </x14:dxf>
          </x14:cfRule>
          <xm:sqref>B32:L32</xm:sqref>
        </x14:conditionalFormatting>
        <x14:conditionalFormatting xmlns:xm="http://schemas.microsoft.com/office/excel/2006/main">
          <x14:cfRule type="expression" priority="16" id="{6B0D08E6-BA86-423B-A1F1-ED3DD4978396}">
            <xm:f>Rekenblad!$D$73=0</xm:f>
            <x14:dxf>
              <font>
                <color theme="0"/>
              </font>
              <fill>
                <patternFill>
                  <bgColor theme="0"/>
                </patternFill>
              </fill>
              <border>
                <left/>
                <right/>
                <top/>
                <bottom/>
                <vertical/>
                <horizontal/>
              </border>
            </x14:dxf>
          </x14:cfRule>
          <xm:sqref>A32:XFD32</xm:sqref>
        </x14:conditionalFormatting>
        <x14:conditionalFormatting xmlns:xm="http://schemas.microsoft.com/office/excel/2006/main">
          <x14:cfRule type="expression" priority="3" id="{D77AC0DA-0066-4E7F-AE02-DBAA3B7827C8}">
            <xm:f>Rekenblad!$D$77=0</xm:f>
            <x14:dxf>
              <font>
                <color theme="0"/>
              </font>
              <fill>
                <patternFill>
                  <bgColor theme="0"/>
                </patternFill>
              </fill>
              <border>
                <left/>
                <right/>
                <top/>
                <bottom/>
                <vertical/>
                <horizontal/>
              </border>
            </x14:dxf>
          </x14:cfRule>
          <xm:sqref>A45:XFD45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Verkeerde invoer" error="Je kunt hier alleen &quot;ja&quot; of &quot;nee&quot; invullen." xr:uid="{AAF50917-FB6D-424D-A1A1-FEBD8723DBAA}">
          <x14:formula1>
            <xm:f>Basistabellen!$B$52:$B$53</xm:f>
          </x14:formula1>
          <xm:sqref>C22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1CB25-ECBB-45EC-B5EF-15863D8EF3E7}">
  <sheetPr codeName="Blad6">
    <tabColor rgb="FF002060"/>
  </sheetPr>
  <dimension ref="B21:S56"/>
  <sheetViews>
    <sheetView showGridLines="0" zoomScaleNormal="100" workbookViewId="0">
      <selection activeCell="R2" sqref="R2"/>
    </sheetView>
  </sheetViews>
  <sheetFormatPr defaultRowHeight="15" x14ac:dyDescent="0.25"/>
  <cols>
    <col min="1" max="1" width="10.7109375" customWidth="1"/>
    <col min="2" max="2" width="17.140625" customWidth="1"/>
    <col min="6" max="6" width="14" bestFit="1" customWidth="1"/>
    <col min="7" max="7" width="19.140625" customWidth="1"/>
    <col min="8" max="8" width="13.85546875" customWidth="1"/>
    <col min="9" max="9" width="13.7109375" customWidth="1"/>
    <col min="12" max="12" width="11.140625" customWidth="1"/>
    <col min="16" max="16" width="16" customWidth="1"/>
  </cols>
  <sheetData>
    <row r="21" spans="2:19" x14ac:dyDescent="0.25">
      <c r="B21" t="s">
        <v>102</v>
      </c>
      <c r="C21" s="87"/>
      <c r="D21" t="s">
        <v>10</v>
      </c>
      <c r="F21" s="22" t="s">
        <v>217</v>
      </c>
    </row>
    <row r="23" spans="2:19" x14ac:dyDescent="0.25">
      <c r="B23" t="s">
        <v>132</v>
      </c>
      <c r="C23" s="87"/>
      <c r="F23" s="22" t="s">
        <v>128</v>
      </c>
    </row>
    <row r="24" spans="2:19" x14ac:dyDescent="0.25">
      <c r="B24" t="s">
        <v>133</v>
      </c>
      <c r="H24" s="22"/>
    </row>
    <row r="25" spans="2:19" x14ac:dyDescent="0.25">
      <c r="B25" s="17"/>
    </row>
    <row r="26" spans="2:19" x14ac:dyDescent="0.25">
      <c r="B26" t="s">
        <v>117</v>
      </c>
    </row>
    <row r="28" spans="2:19" ht="6.95" customHeight="1" x14ac:dyDescent="0.25">
      <c r="B28" s="43"/>
      <c r="C28" s="44"/>
      <c r="D28" s="44"/>
      <c r="E28" s="44"/>
      <c r="F28" s="44"/>
      <c r="G28" s="44"/>
      <c r="H28" s="44"/>
      <c r="I28" s="44"/>
      <c r="J28" s="44"/>
      <c r="K28" s="44"/>
      <c r="L28" s="44"/>
      <c r="M28" s="44"/>
      <c r="N28" s="44"/>
      <c r="O28" s="44"/>
      <c r="P28" s="44"/>
      <c r="Q28" s="44"/>
      <c r="R28" s="44"/>
      <c r="S28" s="39"/>
    </row>
    <row r="29" spans="2:19" x14ac:dyDescent="0.25">
      <c r="B29" s="45" t="s">
        <v>97</v>
      </c>
      <c r="C29" s="22"/>
      <c r="D29" s="22"/>
      <c r="E29" s="22"/>
      <c r="F29" s="22"/>
      <c r="G29" s="22"/>
      <c r="H29" s="22"/>
      <c r="I29" s="22"/>
      <c r="J29" s="22"/>
      <c r="K29" s="22"/>
      <c r="L29" s="22"/>
      <c r="M29" s="22"/>
      <c r="N29" s="22"/>
      <c r="O29" s="22"/>
      <c r="P29" s="22"/>
      <c r="Q29" s="22"/>
      <c r="R29" s="22"/>
      <c r="S29" s="46"/>
    </row>
    <row r="30" spans="2:19" x14ac:dyDescent="0.25">
      <c r="B30" s="47" t="s">
        <v>100</v>
      </c>
      <c r="C30" s="22"/>
      <c r="D30" s="22"/>
      <c r="E30" s="22"/>
      <c r="F30" s="22"/>
      <c r="G30" s="22"/>
      <c r="H30" s="22"/>
      <c r="I30" s="22"/>
      <c r="J30" s="22"/>
      <c r="K30" s="22"/>
      <c r="L30" s="22"/>
      <c r="M30" s="22"/>
      <c r="N30" s="22"/>
      <c r="O30" s="22"/>
      <c r="P30" s="22"/>
      <c r="Q30" s="22"/>
      <c r="R30" s="22"/>
      <c r="S30" s="46"/>
    </row>
    <row r="31" spans="2:19" ht="6.95" customHeight="1" x14ac:dyDescent="0.25">
      <c r="B31" s="40"/>
      <c r="C31" s="41"/>
      <c r="D31" s="41"/>
      <c r="E31" s="41"/>
      <c r="F31" s="41"/>
      <c r="G31" s="41"/>
      <c r="H31" s="41"/>
      <c r="I31" s="41"/>
      <c r="J31" s="41"/>
      <c r="K31" s="41"/>
      <c r="L31" s="41"/>
      <c r="M31" s="41"/>
      <c r="N31" s="41"/>
      <c r="O31" s="41"/>
      <c r="P31" s="41"/>
      <c r="Q31" s="41"/>
      <c r="R31" s="41"/>
      <c r="S31" s="42"/>
    </row>
    <row r="33" spans="2:19" x14ac:dyDescent="0.25">
      <c r="B33" s="38" t="s">
        <v>130</v>
      </c>
      <c r="C33" s="31"/>
      <c r="D33" s="31"/>
      <c r="E33" s="31"/>
      <c r="F33" s="31"/>
      <c r="G33" s="31"/>
      <c r="H33" s="31"/>
      <c r="I33" s="31"/>
    </row>
    <row r="35" spans="2:19" ht="15.75" thickBot="1" x14ac:dyDescent="0.3">
      <c r="B35" s="15" t="s">
        <v>176</v>
      </c>
      <c r="C35" s="15"/>
      <c r="D35" s="15"/>
      <c r="E35" s="15"/>
      <c r="F35" s="15"/>
      <c r="G35" s="15"/>
      <c r="H35" s="15"/>
      <c r="I35" s="15"/>
      <c r="J35" s="15"/>
      <c r="K35" s="15"/>
      <c r="L35" s="15"/>
      <c r="M35" s="15"/>
      <c r="N35" s="15"/>
      <c r="O35" s="15"/>
      <c r="P35" s="15"/>
      <c r="Q35" s="15"/>
      <c r="R35" s="15"/>
      <c r="S35" s="15"/>
    </row>
    <row r="36" spans="2:19" ht="7.5" customHeight="1" x14ac:dyDescent="0.25"/>
    <row r="37" spans="2:19" x14ac:dyDescent="0.25">
      <c r="B37" t="s">
        <v>131</v>
      </c>
    </row>
    <row r="38" spans="2:19" ht="7.5" customHeight="1" x14ac:dyDescent="0.25"/>
    <row r="39" spans="2:19" x14ac:dyDescent="0.25">
      <c r="B39" t="s">
        <v>101</v>
      </c>
      <c r="C39" s="61"/>
      <c r="D39" t="s">
        <v>9</v>
      </c>
    </row>
    <row r="41" spans="2:19" x14ac:dyDescent="0.25">
      <c r="B41" t="str">
        <f>"Je hebt aangegeven nog "&amp;'6. Mijn gegevens'!C39&amp;" uur aan PLB te hebben. Dat "&amp;IF(ROUND(C39/7.2,0)=1," is ","zijn ")&amp;"ongeveer "&amp;ROUND(C39/7.2,0)&amp;IF(ROUND(C39/7.2,0)=1," dag."," dagen.")</f>
        <v>Je hebt aangegeven nog  uur aan PLB te hebben. Dat zijn ongeveer 0 dagen.</v>
      </c>
    </row>
    <row r="42" spans="2:19" x14ac:dyDescent="0.25">
      <c r="B42" t="str">
        <f>IFERROR("Op basis van jouw arbeidsovereenkomst van "&amp;'5. Kan ik deelnemen '!C29&amp;" uur per week, stellen we dit gelijk aan ongeveer "&amp;ROUND('6. Mijn gegevens'!C39/'5. Kan ik deelnemen '!C29,1)&amp;" weken.","")</f>
        <v/>
      </c>
    </row>
    <row r="43" spans="2:19" x14ac:dyDescent="0.25">
      <c r="B43" t="str">
        <f>IFERROR(IF(OR(Saldo_PLB=0,Saldo_PLB=""),"",Rekenblad!B34),"")</f>
        <v/>
      </c>
    </row>
    <row r="46" spans="2:19" ht="15.75" thickBot="1" x14ac:dyDescent="0.3">
      <c r="B46" s="15" t="s">
        <v>103</v>
      </c>
      <c r="C46" s="15"/>
      <c r="D46" s="15"/>
      <c r="E46" s="15"/>
      <c r="F46" s="15"/>
      <c r="G46" s="15"/>
      <c r="H46" s="15"/>
      <c r="I46" s="15"/>
      <c r="J46" s="15"/>
      <c r="K46" s="15"/>
      <c r="L46" s="15"/>
      <c r="M46" s="15"/>
      <c r="N46" s="15"/>
      <c r="O46" s="15"/>
      <c r="P46" s="15"/>
      <c r="Q46" s="15"/>
      <c r="R46" s="15"/>
      <c r="S46" s="15"/>
    </row>
    <row r="48" spans="2:19" x14ac:dyDescent="0.25">
      <c r="B48" t="s">
        <v>98</v>
      </c>
      <c r="C48" s="61"/>
      <c r="D48" t="s">
        <v>264</v>
      </c>
    </row>
    <row r="50" spans="2:19" x14ac:dyDescent="0.25">
      <c r="B50" s="31"/>
    </row>
    <row r="51" spans="2:19" ht="15.75" thickBot="1" x14ac:dyDescent="0.3">
      <c r="B51" s="15" t="s">
        <v>129</v>
      </c>
      <c r="C51" s="15"/>
      <c r="D51" s="15"/>
      <c r="E51" s="15"/>
      <c r="F51" s="15"/>
      <c r="G51" s="15"/>
      <c r="H51" s="15"/>
      <c r="I51" s="15"/>
      <c r="J51" s="15"/>
      <c r="K51" s="15"/>
      <c r="L51" s="15"/>
      <c r="M51" s="15"/>
      <c r="N51" s="15"/>
      <c r="O51" s="15"/>
      <c r="P51" s="15"/>
      <c r="Q51" s="15"/>
      <c r="R51" s="15"/>
      <c r="S51" s="15"/>
    </row>
    <row r="53" spans="2:19" x14ac:dyDescent="0.25">
      <c r="B53" s="57" t="str">
        <f>Rekenblad!B59</f>
        <v>Nog niet alle velden in deze stap of in één van de vorige stappen zijn ingevuld.</v>
      </c>
      <c r="C53" s="57"/>
      <c r="D53" s="57"/>
      <c r="E53" s="57"/>
      <c r="F53" s="57"/>
      <c r="G53" s="57"/>
      <c r="H53" s="57"/>
      <c r="I53" s="57"/>
      <c r="J53" s="57"/>
      <c r="K53" s="57"/>
      <c r="L53" s="57"/>
      <c r="M53" s="57"/>
      <c r="N53" s="57"/>
      <c r="O53" s="57"/>
      <c r="P53" s="57"/>
      <c r="Q53" s="57"/>
      <c r="R53" s="57"/>
      <c r="S53" s="57"/>
    </row>
    <row r="54" spans="2:19" x14ac:dyDescent="0.25">
      <c r="B54" s="57" t="str">
        <f ca="1">IFERROR(IF(Rekenblad!B60="","",Rekenblad!B60),"")</f>
        <v/>
      </c>
      <c r="C54" s="57"/>
      <c r="D54" s="57"/>
      <c r="E54" s="57"/>
      <c r="F54" s="57"/>
      <c r="G54" s="57"/>
      <c r="H54" s="57"/>
      <c r="I54" s="57"/>
      <c r="J54" s="57"/>
      <c r="K54" s="57"/>
      <c r="L54" s="57"/>
      <c r="M54" s="57"/>
      <c r="N54" s="57"/>
      <c r="O54" s="57"/>
      <c r="P54" s="57"/>
      <c r="Q54" s="57"/>
      <c r="R54" s="57"/>
      <c r="S54" s="57"/>
    </row>
    <row r="56" spans="2:19" x14ac:dyDescent="0.25">
      <c r="B56" s="17" t="str">
        <f>IF(C48="","","Wil je eerder van de Regeling Generatiebeleid gebruik maken? Dan kun je mogelijk het aantal PLB uren dat je per week  wilt opnemen nog verhogen.")</f>
        <v/>
      </c>
    </row>
  </sheetData>
  <sheetProtection algorithmName="SHA-512" hashValue="xyTUoQxEWtOLO7DCWHMdxOE0BBLeIKvZfZMSRQcHK7SgEDnS80HrL/vLO5G1CpMn9XYicJ091nfzykUydxfCww==" saltValue="g1ja8xLBTCeYhhVLMbC7zg==" spinCount="100000" sheet="1" objects="1" scenarios="1"/>
  <conditionalFormatting sqref="A40:XFD52">
    <cfRule type="expression" dxfId="9" priority="15">
      <formula>OR($C$39=0,$C$39="")</formula>
    </cfRule>
  </conditionalFormatting>
  <conditionalFormatting sqref="A50:XFD56">
    <cfRule type="expression" dxfId="8" priority="17">
      <formula>OR($C$48="",$C$48=0)</formula>
    </cfRule>
  </conditionalFormatting>
  <conditionalFormatting sqref="A53:XFD53">
    <cfRule type="expression" dxfId="7" priority="5">
      <formula>OR($C$39="",$C$39=0)</formula>
    </cfRule>
  </conditionalFormatting>
  <conditionalFormatting sqref="A54:XFD54">
    <cfRule type="expression" dxfId="6" priority="3">
      <formula>OR($C$39="",$C$39=0)</formula>
    </cfRule>
  </conditionalFormatting>
  <conditionalFormatting sqref="B43:S43">
    <cfRule type="expression" dxfId="5" priority="1">
      <formula>OR(LEFT($B$43,2)="Je",LEFT($B$43,3)="Als")</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Title="Verkeerde invoer" error="Vul minimaal 1 uur in en maximaal het aantal uren dat je per week werkt." promptTitle="PLB opnemen" prompt="Vul het aantal uren PLB dat je gemiddeld per week wilt opnemen. Vul minimaal 1 uur in en maximaal het aantal uren dat je per week werkt." xr:uid="{887C92A6-E4E2-4C09-A99F-8F0AFA009D75}">
          <x14:formula1>
            <xm:f>1</xm:f>
          </x14:formula1>
          <x14:formula2>
            <xm:f>'5. Kan ik deelnemen '!C29</xm:f>
          </x14:formula2>
          <xm:sqref>C48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2132-5899-465F-BA3E-777C488C4090}">
  <sheetPr codeName="Blad8">
    <tabColor rgb="FF002060"/>
  </sheetPr>
  <dimension ref="B14:E40"/>
  <sheetViews>
    <sheetView showGridLines="0" showRowColHeaders="0" zoomScaleNormal="100" workbookViewId="0">
      <selection activeCell="Q27" sqref="Q27"/>
    </sheetView>
  </sheetViews>
  <sheetFormatPr defaultRowHeight="15" x14ac:dyDescent="0.25"/>
  <cols>
    <col min="1" max="1" width="10.7109375" customWidth="1"/>
    <col min="2" max="2" width="60.5703125" customWidth="1"/>
    <col min="3" max="3" width="18.140625" customWidth="1"/>
    <col min="4" max="4" width="16.42578125" customWidth="1"/>
    <col min="5" max="5" width="14.7109375" customWidth="1"/>
  </cols>
  <sheetData>
    <row r="14" spans="2:5" ht="15.75" thickBot="1" x14ac:dyDescent="0.3">
      <c r="B14" s="15" t="s">
        <v>166</v>
      </c>
      <c r="C14" s="15"/>
      <c r="D14" s="15"/>
      <c r="E14" s="15"/>
    </row>
    <row r="16" spans="2:5" x14ac:dyDescent="0.25">
      <c r="C16" s="23" t="s">
        <v>11</v>
      </c>
      <c r="D16" s="23" t="s">
        <v>12</v>
      </c>
      <c r="E16" s="23" t="s">
        <v>108</v>
      </c>
    </row>
    <row r="17" spans="2:5" x14ac:dyDescent="0.25">
      <c r="B17" s="24" t="s">
        <v>88</v>
      </c>
      <c r="C17" s="27">
        <f>'Bruto-netto'!C7*36</f>
        <v>0</v>
      </c>
      <c r="D17" s="27">
        <f ca="1">IF(Rekenblad!E6=0,"n.v.t.",'Bruto-netto'!D7*36)</f>
        <v>0</v>
      </c>
      <c r="E17" s="27">
        <f ca="1">IFERROR(C17-D17,"n.v.t.")</f>
        <v>0</v>
      </c>
    </row>
    <row r="18" spans="2:5" x14ac:dyDescent="0.25">
      <c r="B18" s="24" t="s">
        <v>18</v>
      </c>
      <c r="C18" s="36">
        <f>'Bruto-netto'!C7</f>
        <v>0</v>
      </c>
      <c r="D18" s="36">
        <f ca="1">IF(Rekenblad!E6=0,"n.v.t.",'Bruto-netto'!D7)</f>
        <v>0</v>
      </c>
      <c r="E18" s="35"/>
    </row>
    <row r="19" spans="2:5" x14ac:dyDescent="0.25">
      <c r="B19" s="25" t="s">
        <v>89</v>
      </c>
      <c r="C19" s="26">
        <f>'Bruto-netto'!F18</f>
        <v>0</v>
      </c>
      <c r="D19" s="109">
        <f ca="1">IF(Rekenblad!E6=0,"n.v.t.",'Bruto-netto'!G18)</f>
        <v>0</v>
      </c>
      <c r="E19" s="109">
        <f t="shared" ref="E19:E21" ca="1" si="0">IFERROR(C19-D19,"n.v.t.")</f>
        <v>0</v>
      </c>
    </row>
    <row r="20" spans="2:5" x14ac:dyDescent="0.25">
      <c r="B20" s="25" t="s">
        <v>90</v>
      </c>
      <c r="C20" s="26">
        <f>IF(C17=0,0,'Bruto-netto'!I92)</f>
        <v>0</v>
      </c>
      <c r="D20" s="109">
        <f ca="1">IF(D17=0,0,IF(Rekenblad!E6=0,"n.v.t.",'Bruto-netto'!J92))</f>
        <v>0</v>
      </c>
      <c r="E20" s="109">
        <f t="shared" ca="1" si="0"/>
        <v>0</v>
      </c>
    </row>
    <row r="21" spans="2:5" x14ac:dyDescent="0.25">
      <c r="B21" s="25" t="s">
        <v>91</v>
      </c>
      <c r="C21" s="26">
        <f>'Bruto-netto'!C18</f>
        <v>0</v>
      </c>
      <c r="D21" s="110">
        <f ca="1">IF(Rekenblad!E6=0,"n.v.t.",'Bruto-netto'!D18)</f>
        <v>0</v>
      </c>
      <c r="E21" s="110">
        <f t="shared" ca="1" si="0"/>
        <v>0</v>
      </c>
    </row>
    <row r="22" spans="2:5" x14ac:dyDescent="0.25">
      <c r="B22" s="29" t="s">
        <v>93</v>
      </c>
    </row>
    <row r="23" spans="2:5" x14ac:dyDescent="0.25">
      <c r="B23" s="29" t="s">
        <v>92</v>
      </c>
    </row>
    <row r="24" spans="2:5" x14ac:dyDescent="0.25">
      <c r="B24" s="29"/>
    </row>
    <row r="25" spans="2:5" ht="15.75" thickBot="1" x14ac:dyDescent="0.3">
      <c r="B25" s="15" t="s">
        <v>167</v>
      </c>
      <c r="C25" s="15"/>
      <c r="D25" s="15"/>
      <c r="E25" s="15"/>
    </row>
    <row r="27" spans="2:5" x14ac:dyDescent="0.25">
      <c r="B27" t="s">
        <v>110</v>
      </c>
      <c r="C27" s="33" t="str">
        <f>IFERROR(IF(OR(Saldo_PLB=0,Saldo_PLB=""),"n.v.t.",Rekenblad!C55),"")</f>
        <v>n.v.t.</v>
      </c>
      <c r="E27" s="31"/>
    </row>
    <row r="28" spans="2:5" x14ac:dyDescent="0.25">
      <c r="B28" t="s">
        <v>111</v>
      </c>
      <c r="C28" s="88" t="str">
        <f>IF(OR('6. Mijn gegevens'!C48="",'6. Mijn gegevens'!C48=0),"n.v.t.",'6. Mijn gegevens'!C48)</f>
        <v>n.v.t.</v>
      </c>
    </row>
    <row r="29" spans="2:5" x14ac:dyDescent="0.25">
      <c r="B29" s="37" t="str">
        <f>IF(C27="n.v.t.","Start Regeling Generatiebeleid","Start Regeling Generatiebeleid (einde opname saldo PLB-verlof)")</f>
        <v>Start Regeling Generatiebeleid</v>
      </c>
      <c r="C29" s="34" t="str">
        <f ca="1">IFERROR(IF(Rekenblad!E6=0,"n.v.t.",Rekenblad!C52),"")</f>
        <v/>
      </c>
    </row>
    <row r="30" spans="2:5" x14ac:dyDescent="0.25">
      <c r="B30" t="s">
        <v>112</v>
      </c>
      <c r="C30" s="33" t="str">
        <f ca="1">IFERROR(IF(Rekenblad!E6=0,"n.v.t.",Rekenblad!D6),"")</f>
        <v/>
      </c>
    </row>
    <row r="31" spans="2:5" x14ac:dyDescent="0.25">
      <c r="B31" t="s">
        <v>104</v>
      </c>
      <c r="C31" s="116" t="str">
        <f ca="1">IF(Rekenblad!E6=0,"n.v.t.",Rekenblad!E18)</f>
        <v xml:space="preserve"> </v>
      </c>
      <c r="D31" s="116"/>
    </row>
    <row r="34" spans="2:5" x14ac:dyDescent="0.25">
      <c r="B34" t="s">
        <v>13</v>
      </c>
    </row>
    <row r="35" spans="2:5" x14ac:dyDescent="0.25">
      <c r="B35" t="s">
        <v>113</v>
      </c>
      <c r="C35" s="89" t="str">
        <f>IF('4. De regeling'!C27=0,"(niet ingevuld)",'4. De regeling'!C27)</f>
        <v>(niet ingevuld)</v>
      </c>
    </row>
    <row r="37" spans="2:5" ht="15.75" thickBot="1" x14ac:dyDescent="0.3">
      <c r="B37" s="15" t="s">
        <v>168</v>
      </c>
      <c r="C37" s="15"/>
      <c r="D37" s="15"/>
      <c r="E37" s="15"/>
    </row>
    <row r="39" spans="2:5" x14ac:dyDescent="0.25">
      <c r="B39" s="25" t="s">
        <v>164</v>
      </c>
      <c r="C39" s="21">
        <f>'6. Mijn gegevens'!C23</f>
        <v>0</v>
      </c>
      <c r="D39" t="s">
        <v>169</v>
      </c>
    </row>
    <row r="40" spans="2:5" x14ac:dyDescent="0.25">
      <c r="B40" s="25" t="s">
        <v>165</v>
      </c>
      <c r="C40" s="90" t="str">
        <f ca="1">IF(C29="","",IF(C29="n.v.t.","n.v.t.",57*'Bruto-netto'!D7))</f>
        <v/>
      </c>
      <c r="D40" t="s">
        <v>169</v>
      </c>
    </row>
  </sheetData>
  <sheetProtection algorithmName="SHA-512" hashValue="YHXkQhVceU/Nl+lx7ABhs1qwR3VgpRLHFsIOFbDIOU9mJNi6euHXDbqvpKsb+8Nzt/MBJTvvsajRY8kez/f/9A==" saltValue="0aMFT5PCzEs3ikjzej17jQ==" spinCount="100000" sheet="1" objects="1" scenarios="1"/>
  <mergeCells count="1">
    <mergeCell ref="C31:D3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D3671-2DF7-4914-848B-6D157D91EE4B}">
  <sheetPr codeName="Blad10">
    <tabColor rgb="FF002060"/>
  </sheetPr>
  <dimension ref="M8"/>
  <sheetViews>
    <sheetView showGridLines="0" showRowColHeaders="0" zoomScaleNormal="100" workbookViewId="0"/>
  </sheetViews>
  <sheetFormatPr defaultRowHeight="15" x14ac:dyDescent="0.25"/>
  <cols>
    <col min="19" max="19" width="12" customWidth="1"/>
  </cols>
  <sheetData>
    <row r="8" spans="13:13" x14ac:dyDescent="0.25">
      <c r="M8" s="32" t="str">
        <f>Grafiekgegevens!D5</f>
        <v>Voordat je gebruik maakt van de generatieregeling, maak je eerst je PLB-verlofsaldo op. Je gaat dus minder werken maar ontvangt wel je volledige salaris. Op basis van het gekozen opnamepatroon start je hier.</v>
      </c>
    </row>
  </sheetData>
  <sheetProtection algorithmName="SHA-512" hashValue="2aIhodzNgyPy9GQTChaTfENYsdXN+1BlTX/hv3rA0ut1RKqQKJXd07ej2YGax9Jr/K6DdHrqiU0Z4HL1AjRsvw==" saltValue="HE9rfb7cSN+BgaI1v1x+ng==" spinCount="100000" sheet="1" objects="1" scenarios="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071E1-F653-44A8-844D-BA50B49B6CCF}">
  <sheetPr>
    <tabColor rgb="FF002060"/>
  </sheetPr>
  <dimension ref="B7:B36"/>
  <sheetViews>
    <sheetView showGridLines="0" showRowColHeaders="0" workbookViewId="0">
      <selection activeCell="W28" sqref="W28"/>
    </sheetView>
  </sheetViews>
  <sheetFormatPr defaultRowHeight="15" x14ac:dyDescent="0.25"/>
  <cols>
    <col min="1" max="1" width="10.7109375" customWidth="1"/>
    <col min="2" max="2" width="64.28515625" bestFit="1" customWidth="1"/>
  </cols>
  <sheetData>
    <row r="7" spans="2:2" ht="17.25" x14ac:dyDescent="0.3">
      <c r="B7" s="114" t="s">
        <v>265</v>
      </c>
    </row>
    <row r="8" spans="2:2" x14ac:dyDescent="0.25">
      <c r="B8" s="59" t="s">
        <v>266</v>
      </c>
    </row>
    <row r="9" spans="2:2" x14ac:dyDescent="0.25">
      <c r="B9" s="59" t="s">
        <v>267</v>
      </c>
    </row>
    <row r="10" spans="2:2" x14ac:dyDescent="0.25">
      <c r="B10" s="59" t="s">
        <v>268</v>
      </c>
    </row>
    <row r="11" spans="2:2" x14ac:dyDescent="0.25">
      <c r="B11" s="59" t="s">
        <v>269</v>
      </c>
    </row>
    <row r="12" spans="2:2" x14ac:dyDescent="0.25">
      <c r="B12" s="59" t="s">
        <v>270</v>
      </c>
    </row>
    <row r="13" spans="2:2" x14ac:dyDescent="0.25">
      <c r="B13" s="59" t="s">
        <v>271</v>
      </c>
    </row>
    <row r="15" spans="2:2" ht="17.25" x14ac:dyDescent="0.3">
      <c r="B15" s="114" t="s">
        <v>272</v>
      </c>
    </row>
    <row r="16" spans="2:2" x14ac:dyDescent="0.25">
      <c r="B16" s="59" t="s">
        <v>273</v>
      </c>
    </row>
    <row r="17" spans="2:2" x14ac:dyDescent="0.25">
      <c r="B17" s="59" t="s">
        <v>274</v>
      </c>
    </row>
    <row r="19" spans="2:2" ht="17.25" x14ac:dyDescent="0.3">
      <c r="B19" s="114" t="s">
        <v>275</v>
      </c>
    </row>
    <row r="20" spans="2:2" x14ac:dyDescent="0.25">
      <c r="B20" s="59" t="s">
        <v>276</v>
      </c>
    </row>
    <row r="21" spans="2:2" x14ac:dyDescent="0.25">
      <c r="B21" s="59" t="s">
        <v>277</v>
      </c>
    </row>
    <row r="22" spans="2:2" x14ac:dyDescent="0.25">
      <c r="B22" s="59" t="s">
        <v>278</v>
      </c>
    </row>
    <row r="23" spans="2:2" x14ac:dyDescent="0.25">
      <c r="B23" s="59" t="s">
        <v>279</v>
      </c>
    </row>
    <row r="25" spans="2:2" ht="17.25" x14ac:dyDescent="0.3">
      <c r="B25" s="114" t="s">
        <v>280</v>
      </c>
    </row>
    <row r="26" spans="2:2" x14ac:dyDescent="0.25">
      <c r="B26" s="59" t="s">
        <v>281</v>
      </c>
    </row>
    <row r="27" spans="2:2" x14ac:dyDescent="0.25">
      <c r="B27" s="59" t="s">
        <v>170</v>
      </c>
    </row>
    <row r="36" spans="2:2" x14ac:dyDescent="0.25">
      <c r="B36" s="59"/>
    </row>
  </sheetData>
  <sheetProtection algorithmName="SHA-512" hashValue="hgCcT9FDu/o52t3XTbmIRDzHIr1SGgKf1EWW2nEacGDIAtu6Hg23LvCcbq7qV5SJj8UeQFh7JiLgDqZuB/oPyQ==" saltValue="LISET5rZJOkjPsCmJ1Nx+Q==" spinCount="100000" sheet="1" objects="1" scenarios="1"/>
  <hyperlinks>
    <hyperlink ref="B12" r:id="rId1" xr:uid="{D550C0E8-FC53-4552-996C-8F998F0E1FFC}"/>
    <hyperlink ref="B8" r:id="rId2" xr:uid="{C8B6B3DE-880C-4CAD-AA10-1AC6572062B9}"/>
    <hyperlink ref="B10" r:id="rId3" xr:uid="{DA903976-AF40-462F-9CB8-238C9D33AC47}"/>
    <hyperlink ref="B9" r:id="rId4" display="https://www.fbz.nl/" xr:uid="{3206FA8A-435E-4D0D-AADC-E80DC3FF8D65}"/>
    <hyperlink ref="B11" r:id="rId5" display="https://www.nu91.nl/" xr:uid="{5EEC65D6-C466-4AC7-8388-B4B952970460}"/>
    <hyperlink ref="B13" r:id="rId6" display="https://www.staz.nl/" xr:uid="{A3031EB9-5A72-47F1-BC7D-10F8C5DDAC72}"/>
    <hyperlink ref="B16" r:id="rId7" display="https://www.belastingdienst.nl/wps/wcm/connect/nl/toeslagen/toeslagen" xr:uid="{4E3EFE9B-336A-480A-A703-8305CD7CB26D}"/>
    <hyperlink ref="B17" r:id="rId8" display="https://www.belastingdienst.nl/wps/wcm/connect/bldcontentnl/belastingdienst/prive/toeslagen/inloggen_op_mijn_toeslagen" xr:uid="{956F416A-81D6-475E-8600-4D28471F6E0C}"/>
    <hyperlink ref="B20" r:id="rId9" display="https://www.mijnpensioenoverzicht.nl/" xr:uid="{0451EAFF-D2C0-43B5-B098-DA80289107A8}"/>
    <hyperlink ref="B21" r:id="rId10" display="https://www.pfzw.nl/particulieren.html" xr:uid="{731BAD2D-0FE1-43E2-A64C-89F3F89DCC25}"/>
    <hyperlink ref="B22" r:id="rId11" display="https://auth.pfzw.nl/" xr:uid="{8A909AD1-E03B-4A80-A3C5-A8555A854A5F}"/>
    <hyperlink ref="B26" r:id="rId12" display="https://cao-ziekenhuizen.nl/" xr:uid="{C830B653-5177-4D7F-8585-4C73AD90283F}"/>
    <hyperlink ref="B23" r:id="rId13" display="https://www.toekomstverkenner.nl/pfzw/home" xr:uid="{1E49A1F2-8F31-4689-8CBF-F71ECD566D6C}"/>
    <hyperlink ref="B27" r:id="rId14" display="https://www.staz.nl/generatiebeleid/" xr:uid="{7E2EE3E1-C7C8-4DE5-B98D-66FEF0DB1054}"/>
  </hyperlinks>
  <pageMargins left="0.7" right="0.7" top="0.75" bottom="0.75" header="0.3" footer="0.3"/>
  <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f11154-8649-421b-9cfc-d9209efdd41a">
      <Terms xmlns="http://schemas.microsoft.com/office/infopath/2007/PartnerControls"/>
    </lcf76f155ced4ddcb4097134ff3c332f>
    <TaxCatchAll xmlns="219c9ed7-571b-4fe9-aa01-ddb34c3546e7" xsi:nil="true"/>
    <SharedWithUsers xmlns="219c9ed7-571b-4fe9-aa01-ddb34c3546e7">
      <UserInfo>
        <DisplayName>Chris-Jan van Leeuwen</DisplayName>
        <AccountId>14</AccountId>
        <AccountType/>
      </UserInfo>
      <UserInfo>
        <DisplayName>Onno Verbaas</DisplayName>
        <AccountId>1448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76005708773B4E80448E1A53C41FC5" ma:contentTypeVersion="17" ma:contentTypeDescription="Een nieuw document maken." ma:contentTypeScope="" ma:versionID="740be206695b377be58ad0f6316734c2">
  <xsd:schema xmlns:xsd="http://www.w3.org/2001/XMLSchema" xmlns:xs="http://www.w3.org/2001/XMLSchema" xmlns:p="http://schemas.microsoft.com/office/2006/metadata/properties" xmlns:ns2="cdf11154-8649-421b-9cfc-d9209efdd41a" xmlns:ns3="219c9ed7-571b-4fe9-aa01-ddb34c3546e7" targetNamespace="http://schemas.microsoft.com/office/2006/metadata/properties" ma:root="true" ma:fieldsID="8d9a3a1baae6f4eddd430411abadfcbd" ns2:_="" ns3:_="">
    <xsd:import namespace="cdf11154-8649-421b-9cfc-d9209efdd41a"/>
    <xsd:import namespace="219c9ed7-571b-4fe9-aa01-ddb34c3546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11154-8649-421b-9cfc-d9209efdd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a59e0519-6d23-4be2-aa53-dfa27fbe82fd"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9c9ed7-571b-4fe9-aa01-ddb34c3546e7"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4e97916e-9ce5-480f-9ab9-feb649b33942}" ma:internalName="TaxCatchAll" ma:showField="CatchAllData" ma:web="219c9ed7-571b-4fe9-aa01-ddb34c354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AD72BB-D2AE-45E6-B7E6-3E46E0F950B3}">
  <ds:schemaRefs>
    <ds:schemaRef ds:uri="http://schemas.microsoft.com/office/2006/documentManagement/types"/>
    <ds:schemaRef ds:uri="http://schemas.microsoft.com/office/infopath/2007/PartnerControls"/>
    <ds:schemaRef ds:uri="http://purl.org/dc/elements/1.1/"/>
    <ds:schemaRef ds:uri="http://purl.org/dc/dcmitype/"/>
    <ds:schemaRef ds:uri="219c9ed7-571b-4fe9-aa01-ddb34c3546e7"/>
    <ds:schemaRef ds:uri="http://purl.org/dc/terms/"/>
    <ds:schemaRef ds:uri="http://schemas.openxmlformats.org/package/2006/metadata/core-properties"/>
    <ds:schemaRef ds:uri="cdf11154-8649-421b-9cfc-d9209efdd41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2F8B897-C2A2-48A0-9A93-2C5117C4C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11154-8649-421b-9cfc-d9209efdd41a"/>
    <ds:schemaRef ds:uri="219c9ed7-571b-4fe9-aa01-ddb34c354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0EB92A-9802-49BD-9BCF-8F08E4BFD2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4</vt:i4>
      </vt:variant>
    </vt:vector>
  </HeadingPairs>
  <TitlesOfParts>
    <vt:vector size="17" baseType="lpstr">
      <vt:lpstr>1. Start</vt:lpstr>
      <vt:lpstr>2. De regeling uitgelegd</vt:lpstr>
      <vt:lpstr>3. Gevolgen van deelname</vt:lpstr>
      <vt:lpstr>4. De regeling</vt:lpstr>
      <vt:lpstr>5. Kan ik deelnemen </vt:lpstr>
      <vt:lpstr>6. Mijn gegevens</vt:lpstr>
      <vt:lpstr>7. Inzicht</vt:lpstr>
      <vt:lpstr>8. Mijn loopbaanpad</vt:lpstr>
      <vt:lpstr>9. Nuttige links</vt:lpstr>
      <vt:lpstr>Bruto-netto</vt:lpstr>
      <vt:lpstr>Rekenblad</vt:lpstr>
      <vt:lpstr>Basistabellen</vt:lpstr>
      <vt:lpstr>Grafiekgegevens</vt:lpstr>
      <vt:lpstr>'7. Inzicht'!Afdrukbereik</vt:lpstr>
      <vt:lpstr>Dagen_PLB_opname</vt:lpstr>
      <vt:lpstr>Saldo_PLB</vt:lpstr>
      <vt:lpstr>Startdatum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Onno Verbaas</dc:creator>
  <cp:keywords/>
  <dc:description/>
  <cp:lastModifiedBy>Onno Verbaas</cp:lastModifiedBy>
  <cp:revision/>
  <cp:lastPrinted>2022-10-27T14:02:16Z</cp:lastPrinted>
  <dcterms:created xsi:type="dcterms:W3CDTF">2022-08-23T16:16:12Z</dcterms:created>
  <dcterms:modified xsi:type="dcterms:W3CDTF">2023-02-06T10:16:20Z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0x0101005976005708773B4E80448E1A53C41FC5</vt:lpwstr>
  </property>
  <property fmtid="{D5CDD505-2E9C-101B-9397-08002B2CF9AE}" pid="3" name="MediaServiceImageTags">
    <vt:lpwstr/>
  </property>
  <property fmtid="{D5CDD505-2E9C-101B-9397-08002B2CF9AE}" pid="4" name="MSIP_Label_760f1e71-d892-4c8b-bcc3-95f8fd283f9c_Enabled">
    <vt:lpwstr>True</vt:lpwstr>
  </property>
  <property fmtid="{D5CDD505-2E9C-101B-9397-08002B2CF9AE}" pid="5" name="MSIP_Label_760f1e71-d892-4c8b-bcc3-95f8fd283f9c_SiteId">
    <vt:lpwstr>50db465c-645d-4e9f-9160-897f2f66b0d8</vt:lpwstr>
  </property>
  <property fmtid="{D5CDD505-2E9C-101B-9397-08002B2CF9AE}" pid="6" name="MSIP_Label_760f1e71-d892-4c8b-bcc3-95f8fd283f9c_Owner">
    <vt:lpwstr>cvanleeuwen@fwg.nl</vt:lpwstr>
  </property>
  <property fmtid="{D5CDD505-2E9C-101B-9397-08002B2CF9AE}" pid="7" name="MSIP_Label_760f1e71-d892-4c8b-bcc3-95f8fd283f9c_SetDate">
    <vt:lpwstr>2022-09-20T10:38:45.1044727Z</vt:lpwstr>
  </property>
  <property fmtid="{D5CDD505-2E9C-101B-9397-08002B2CF9AE}" pid="8" name="MSIP_Label_760f1e71-d892-4c8b-bcc3-95f8fd283f9c_Name">
    <vt:lpwstr>Standaard</vt:lpwstr>
  </property>
  <property fmtid="{D5CDD505-2E9C-101B-9397-08002B2CF9AE}" pid="9" name="MSIP_Label_760f1e71-d892-4c8b-bcc3-95f8fd283f9c_Application">
    <vt:lpwstr>Microsoft Azure Information Protection</vt:lpwstr>
  </property>
  <property fmtid="{D5CDD505-2E9C-101B-9397-08002B2CF9AE}" pid="10" name="MSIP_Label_760f1e71-d892-4c8b-bcc3-95f8fd283f9c_ActionId">
    <vt:lpwstr>fe4ac6bd-cfbe-4b23-89da-d902ed449c1f</vt:lpwstr>
  </property>
  <property fmtid="{D5CDD505-2E9C-101B-9397-08002B2CF9AE}" pid="11" name="MSIP_Label_760f1e71-d892-4c8b-bcc3-95f8fd283f9c_Extended_MSFT_Method">
    <vt:lpwstr>Automatic</vt:lpwstr>
  </property>
  <property fmtid="{D5CDD505-2E9C-101B-9397-08002B2CF9AE}" pid="12" name="Sensitivity">
    <vt:lpwstr>Standaard</vt:lpwstr>
  </property>
</Properties>
</file>